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805" activeTab="0"/>
  </bookViews>
  <sheets>
    <sheet name="Apraksts" sheetId="1" r:id="rId1"/>
    <sheet name="Kopsavilkums" sheetId="2" r:id="rId2"/>
    <sheet name="1.1Druvu_K" sheetId="3" r:id="rId3"/>
    <sheet name="1.2Druvu_U" sheetId="4" r:id="rId4"/>
    <sheet name="1.3Druvu_S" sheetId="5" r:id="rId5"/>
    <sheet name="2.1Ābeļu_K" sheetId="6" r:id="rId6"/>
    <sheet name="2.2Ābeļu _U" sheetId="7" r:id="rId7"/>
    <sheet name="2.3Ābeļu_S" sheetId="8" r:id="rId8"/>
    <sheet name="2.4Dārza_K" sheetId="9" r:id="rId9"/>
    <sheet name="2.5Dārza_S" sheetId="10" r:id="rId10"/>
    <sheet name="2.6Lauku_K" sheetId="11" r:id="rId11"/>
    <sheet name="2.7Lauku_U" sheetId="12" r:id="rId12"/>
    <sheet name="2.8Lauku_S" sheetId="13" r:id="rId13"/>
    <sheet name="3.1Vidus_K" sheetId="14" r:id="rId14"/>
    <sheet name="3.2Vidus_S" sheetId="15" r:id="rId15"/>
    <sheet name="3.3Griezes_K" sheetId="16" r:id="rId16"/>
    <sheet name="3.4Griezes_U" sheetId="17" r:id="rId17"/>
    <sheet name="3.5Griezes_S" sheetId="18" r:id="rId18"/>
    <sheet name="4.1Parka_K" sheetId="19" r:id="rId19"/>
    <sheet name="4.2Parka_U" sheetId="20" r:id="rId20"/>
    <sheet name="4.3_Apiņu_K" sheetId="21" r:id="rId21"/>
    <sheet name="4.4_Rasas_K" sheetId="22" r:id="rId22"/>
    <sheet name="4.5_Rasas_K" sheetId="23" r:id="rId23"/>
    <sheet name="4.6_Rasas_K" sheetId="24" r:id="rId24"/>
    <sheet name="4.7_Rasas_U" sheetId="25" r:id="rId25"/>
    <sheet name="4.8_Egļu_K" sheetId="26" r:id="rId26"/>
    <sheet name="4.9_Egļu_U" sheetId="27" r:id="rId27"/>
    <sheet name="4.10_BrukleņuK" sheetId="28" r:id="rId28"/>
    <sheet name="4.11_Brukleņu_U" sheetId="29" r:id="rId29"/>
    <sheet name="4.12_Melng_K" sheetId="30" r:id="rId30"/>
    <sheet name="4.13_Melng_K" sheetId="31" r:id="rId31"/>
    <sheet name="4.14_Melng_K" sheetId="32" r:id="rId32"/>
    <sheet name="4.15_Melng_U" sheetId="33" r:id="rId33"/>
    <sheet name="5.1_Palu_K" sheetId="34" r:id="rId34"/>
    <sheet name="5.2_Palu_U" sheetId="35" r:id="rId35"/>
    <sheet name="5.3_Palu_S" sheetId="36" r:id="rId36"/>
    <sheet name="6.1_Garozas_K" sheetId="37" r:id="rId37"/>
    <sheet name="6.2_Garozas_S" sheetId="38" r:id="rId38"/>
  </sheets>
  <definedNames>
    <definedName name="_xlnm.Print_Area" localSheetId="2">'1.1Druvu_K'!$A$1:$P$49</definedName>
    <definedName name="_xlnm.Print_Area" localSheetId="3">'1.2Druvu_U'!$A$1:$P$65</definedName>
    <definedName name="_xlnm.Print_Area" localSheetId="4">'1.3Druvu_S'!$A$1:$P$26</definedName>
    <definedName name="_xlnm.Print_Area" localSheetId="5">'2.1Ābeļu_K'!$A$1:$P$32</definedName>
    <definedName name="_xlnm.Print_Area" localSheetId="8">'2.4Dārza_K'!$A$1:$P$48</definedName>
    <definedName name="_xlnm.Print_Area" localSheetId="9">'2.5Dārza_S'!$A$1:$P$28</definedName>
    <definedName name="_xlnm.Print_Area" localSheetId="10">'2.6Lauku_K'!$A$1:$P$61</definedName>
    <definedName name="_xlnm.Print_Area" localSheetId="11">'2.7Lauku_U'!$A$1:$P$47</definedName>
    <definedName name="_xlnm.Print_Area" localSheetId="12">'2.8Lauku_S'!$A$1:$P$27</definedName>
    <definedName name="_xlnm.Print_Area" localSheetId="13">'3.1Vidus_K'!$A$1:$P$45</definedName>
    <definedName name="_xlnm.Print_Area" localSheetId="15">'3.3Griezes_K'!$A$1:$P$46</definedName>
    <definedName name="_xlnm.Print_Area" localSheetId="16">'3.4Griezes_U'!$A$1:$P$43</definedName>
    <definedName name="_xlnm.Print_Area" localSheetId="17">'3.5Griezes_S'!$A$1:$P$25</definedName>
    <definedName name="_xlnm.Print_Area" localSheetId="27">'4.10_BrukleņuK'!$A$1:$P$54</definedName>
    <definedName name="_xlnm.Print_Area" localSheetId="28">'4.11_Brukleņu_U'!$A$1:$P$52</definedName>
    <definedName name="_xlnm.Print_Area" localSheetId="29">'4.12_Melng_K'!$A$1:$P$44</definedName>
    <definedName name="_xlnm.Print_Area" localSheetId="30">'4.13_Melng_K'!$A$1:$P$36</definedName>
    <definedName name="_xlnm.Print_Area" localSheetId="31">'4.14_Melng_K'!$A$1:$P$41</definedName>
    <definedName name="_xlnm.Print_Area" localSheetId="32">'4.15_Melng_U'!$A$1:$P$68</definedName>
    <definedName name="_xlnm.Print_Area" localSheetId="18">'4.1Parka_K'!$A$1:$P$55</definedName>
    <definedName name="_xlnm.Print_Area" localSheetId="19">'4.2Parka_U'!$A$1:$P$58</definedName>
    <definedName name="_xlnm.Print_Area" localSheetId="20">'4.3_Apiņu_K'!$A$1:$P$53</definedName>
    <definedName name="_xlnm.Print_Area" localSheetId="21">'4.4_Rasas_K'!$A$1:$P$42</definedName>
    <definedName name="_xlnm.Print_Area" localSheetId="22">'4.5_Rasas_K'!$A$1:$P$44</definedName>
    <definedName name="_xlnm.Print_Area" localSheetId="23">'4.6_Rasas_K'!$A$1:$P$43</definedName>
    <definedName name="_xlnm.Print_Area" localSheetId="24">'4.7_Rasas_U'!$A$1:$P$46</definedName>
    <definedName name="_xlnm.Print_Area" localSheetId="25">'4.8_Egļu_K'!$A$1:$P$46</definedName>
    <definedName name="_xlnm.Print_Area" localSheetId="26">'4.9_Egļu_U'!$A$1:$P$70</definedName>
    <definedName name="_xlnm.Print_Area" localSheetId="33">'5.1_Palu_K'!$A$1:$P$56</definedName>
    <definedName name="_xlnm.Print_Area" localSheetId="34">'5.2_Palu_U'!$A$1:$P$69</definedName>
    <definedName name="_xlnm.Print_Area" localSheetId="35">'5.3_Palu_S'!$A$1:$P$25</definedName>
    <definedName name="_xlnm.Print_Area" localSheetId="36">'6.1_Garozas_K'!$A$1:$P$49</definedName>
    <definedName name="_xlnm.Print_Area" localSheetId="37">'6.2_Garozas_S'!$A$1:$P$25</definedName>
    <definedName name="_xlnm.Print_Area" localSheetId="1">'Kopsavilkums'!$A$1:$G$66</definedName>
    <definedName name="_xlnm.Print_Titles" localSheetId="2">'1.1Druvu_K'!$2:$3</definedName>
    <definedName name="_xlnm.Print_Titles" localSheetId="3">'1.2Druvu_U'!$2:$3</definedName>
    <definedName name="_xlnm.Print_Titles" localSheetId="4">'1.3Druvu_S'!$2:$3</definedName>
    <definedName name="_xlnm.Print_Titles" localSheetId="5">'2.1Ābeļu_K'!$2:$3</definedName>
    <definedName name="_xlnm.Print_Titles" localSheetId="6">'2.2Ābeļu _U'!$2:$3</definedName>
    <definedName name="_xlnm.Print_Titles" localSheetId="7">'2.3Ābeļu_S'!$2:$3</definedName>
    <definedName name="_xlnm.Print_Titles" localSheetId="8">'2.4Dārza_K'!$2:$3</definedName>
    <definedName name="_xlnm.Print_Titles" localSheetId="10">'2.6Lauku_K'!$2:$3</definedName>
    <definedName name="_xlnm.Print_Titles" localSheetId="11">'2.7Lauku_U'!$2:$3</definedName>
    <definedName name="_xlnm.Print_Titles" localSheetId="12">'2.8Lauku_S'!$2:$3</definedName>
    <definedName name="_xlnm.Print_Titles" localSheetId="13">'3.1Vidus_K'!$2:$3</definedName>
    <definedName name="_xlnm.Print_Titles" localSheetId="14">'3.2Vidus_S'!$2:$3</definedName>
    <definedName name="_xlnm.Print_Titles" localSheetId="15">'3.3Griezes_K'!$2:$3</definedName>
    <definedName name="_xlnm.Print_Titles" localSheetId="16">'3.4Griezes_U'!$2:$3</definedName>
    <definedName name="_xlnm.Print_Titles" localSheetId="17">'3.5Griezes_S'!$2:$3</definedName>
    <definedName name="_xlnm.Print_Titles" localSheetId="27">'4.10_BrukleņuK'!$2:$3</definedName>
    <definedName name="_xlnm.Print_Titles" localSheetId="28">'4.11_Brukleņu_U'!$2:$3</definedName>
    <definedName name="_xlnm.Print_Titles" localSheetId="29">'4.12_Melng_K'!$2:$3</definedName>
    <definedName name="_xlnm.Print_Titles" localSheetId="30">'4.13_Melng_K'!$2:$3</definedName>
    <definedName name="_xlnm.Print_Titles" localSheetId="31">'4.14_Melng_K'!$2:$3</definedName>
    <definedName name="_xlnm.Print_Titles" localSheetId="32">'4.15_Melng_U'!$2:$3</definedName>
    <definedName name="_xlnm.Print_Titles" localSheetId="18">'4.1Parka_K'!$2:$3</definedName>
    <definedName name="_xlnm.Print_Titles" localSheetId="19">'4.2Parka_U'!$2:$3</definedName>
    <definedName name="_xlnm.Print_Titles" localSheetId="20">'4.3_Apiņu_K'!$2:$3</definedName>
    <definedName name="_xlnm.Print_Titles" localSheetId="21">'4.4_Rasas_K'!$2:$3</definedName>
    <definedName name="_xlnm.Print_Titles" localSheetId="22">'4.5_Rasas_K'!$2:$3</definedName>
    <definedName name="_xlnm.Print_Titles" localSheetId="23">'4.6_Rasas_K'!$2:$3</definedName>
    <definedName name="_xlnm.Print_Titles" localSheetId="24">'4.7_Rasas_U'!$2:$3</definedName>
    <definedName name="_xlnm.Print_Titles" localSheetId="25">'4.8_Egļu_K'!$2:$3</definedName>
    <definedName name="_xlnm.Print_Titles" localSheetId="26">'4.9_Egļu_U'!$2:$3</definedName>
    <definedName name="_xlnm.Print_Titles" localSheetId="33">'5.1_Palu_K'!$2:$3</definedName>
    <definedName name="_xlnm.Print_Titles" localSheetId="34">'5.2_Palu_U'!$2:$3</definedName>
    <definedName name="_xlnm.Print_Titles" localSheetId="35">'5.3_Palu_S'!$2:$3</definedName>
    <definedName name="_xlnm.Print_Titles" localSheetId="36">'6.1_Garozas_K'!$2:$3</definedName>
    <definedName name="_xlnm.Print_Titles" localSheetId="37">'6.2_Garozas_S'!$2:$3</definedName>
  </definedNames>
  <calcPr fullCalcOnLoad="1"/>
</workbook>
</file>

<file path=xl/sharedStrings.xml><?xml version="1.0" encoding="utf-8"?>
<sst xmlns="http://schemas.openxmlformats.org/spreadsheetml/2006/main" count="3511" uniqueCount="631">
  <si>
    <t>Nr.p.k.</t>
  </si>
  <si>
    <t>Mērvienība</t>
  </si>
  <si>
    <t>m</t>
  </si>
  <si>
    <t>kompl.</t>
  </si>
  <si>
    <t>Skaits</t>
  </si>
  <si>
    <t>gab.</t>
  </si>
  <si>
    <t>vietas</t>
  </si>
  <si>
    <t>Piezīmes</t>
  </si>
  <si>
    <t>Iekārtas, materiāli un to tehniskais raksturojums</t>
  </si>
  <si>
    <t>1</t>
  </si>
  <si>
    <t>2</t>
  </si>
  <si>
    <t>3</t>
  </si>
  <si>
    <t>10</t>
  </si>
  <si>
    <t>4</t>
  </si>
  <si>
    <t>gab</t>
  </si>
  <si>
    <t>28</t>
  </si>
  <si>
    <t>Vienības izmaksas</t>
  </si>
  <si>
    <t>Kopā uz visu apjomu</t>
  </si>
  <si>
    <t>Laika norma (c/h)</t>
  </si>
  <si>
    <t>Darbietilpība (c/h)</t>
  </si>
  <si>
    <t xml:space="preserve"> Kopā uz kopsavilkumu</t>
  </si>
  <si>
    <t xml:space="preserve">Apliecinājums: </t>
  </si>
  <si>
    <t>Sastādīja:__________________________</t>
  </si>
  <si>
    <t xml:space="preserve">Apstiprinu: </t>
  </si>
  <si>
    <t xml:space="preserve">pilnvarotā persona_______________________ </t>
  </si>
  <si>
    <t>PASŪTĪTĀJA BŪVNIECĪBAS KOPTĀME</t>
  </si>
  <si>
    <t>Lokālās tāmes Nr.</t>
  </si>
  <si>
    <t>PAVISAM KOPĀ</t>
  </si>
  <si>
    <t>PVN 21%</t>
  </si>
  <si>
    <t>-</t>
  </si>
  <si>
    <t>Piezīme: Piedāvājumā ir ievērtētas uzņēmuma pieskaitāmās izmaksas un peļņa.</t>
  </si>
  <si>
    <t xml:space="preserve">Apliecinājumi: </t>
  </si>
  <si>
    <t xml:space="preserve">Sastādīja ___________________ </t>
  </si>
  <si>
    <t>Apstiprināja:</t>
  </si>
  <si>
    <t>pilnvarotā persona_______________________</t>
  </si>
  <si>
    <t>Darba samaksas likme (EURO/h)</t>
  </si>
  <si>
    <t>Darba alga (EURO)</t>
  </si>
  <si>
    <t>Materiāli (EURO)</t>
  </si>
  <si>
    <t>Mehānismi (EURO)</t>
  </si>
  <si>
    <t>Kopā (EURO)</t>
  </si>
  <si>
    <t>Mehānismi EURO)</t>
  </si>
  <si>
    <t>Summa (EURO)</t>
  </si>
  <si>
    <t xml:space="preserve">2. Apliecinām, ka Pasūtītājs pirms līguma slēgšanas  ir tiesīgs atteikties no jebkuras komponetes (lokālās tāmes vai tās daļas)  realizācijas un tad par šo summu ir samazināms kopējais darba apjoms un  darbu izmaksas ! </t>
  </si>
  <si>
    <t>Kanalizācijas un ūdensapgādes tīklu paplašināšana Jelgavas pilsētā (1.-6.posms)”, id.Nr.KF/PĪG/2015/01</t>
  </si>
  <si>
    <t xml:space="preserve">PP dubultsienu kanalizācijas caurules ar uzmavām un blīvi Ø315/274,1; H=2,5-3,0m,  ieguldes klase SN8, montāža un ar to saistītie darbi </t>
  </si>
  <si>
    <t xml:space="preserve">PP dubultsienu kanalizācijas caurules ar uzmavām un blīvi Ø250/215,9; H=1,5-2,0m,  ieguldes klase SN8, montāža un ar to saistītie darbi </t>
  </si>
  <si>
    <t xml:space="preserve">PP dubultsienu kanalizācijas caurules ar uzmavām un blīvi Ø250/215,9; H=2,0-2,5m,  ieguldes klase SN8, montāža un ar to saistītie darbi </t>
  </si>
  <si>
    <t xml:space="preserve">PP dubultsienu kanalizācijas caurules ar uzmavām un blīvi Ø250/215,9; H=2,5-3,0m,  ieguldes klase SN8, montāža un ar to saistītie darbi </t>
  </si>
  <si>
    <t xml:space="preserve">PP dubultsienu kanalizācijas caurules ar uzmavām un blīvi Ø200/174,6; H=1,0-1,5m,  ieguldes klase SN8, montāža un ar to saistītie darbi </t>
  </si>
  <si>
    <t xml:space="preserve">PP dubultsienu kanalizācijas caurules ar uzmavām un blīvi Ø200/174,6; H=1,5-2,0m,  ieguldes klase SN8, montāža un ar to saistītie darbi </t>
  </si>
  <si>
    <t xml:space="preserve">PP dubultsienu kanalizācijas caurules ar uzmavām un blīvi Ø200/174,6; H=2,0-2,5m,  ieguldes klase SN8, montāža un ar to saistītie darbi </t>
  </si>
  <si>
    <t>PP dubultsienu kanalizācijas caurules ar uzmavām un blīvi Ø160/138,9; H=0,5-1,0m,  ieguldes klase SN8, montāža un ar to saistītie darbi</t>
  </si>
  <si>
    <t>PP dubultsienu kanalizācijas caurules ar uzmavām un blīvi Ø160/138,9; H=1,0-1,5m,  ieguldes klase SN8, montāža un ar to saistītie darbi</t>
  </si>
  <si>
    <t>PP dubultsienu kanalizācijas caurules ar uzmavām un blīvi Ø160/138,9; H=1,5-2,0m,  ieguldes klase SN8, montāža un ar to saistītie darbi</t>
  </si>
  <si>
    <t xml:space="preserve">PP dubultsienu kanalizācijas caurules ar uzmavām un blīvi Ø160/138,9; H=2,0-2,5m,  ieguldes klase SN8, montāža un ar to saistītie darbi </t>
  </si>
  <si>
    <t>Saliekamā sadzīves kanalizācijas aka PP Ø1000/625  ar ķeta rāmi un vāku, H=2,0-2,5m, montāža un vāka apbetonēšana (akas vāks ar SIA "JELGAVAS ŪDENS" logo)</t>
  </si>
  <si>
    <t>kompl</t>
  </si>
  <si>
    <t>Saliekamā sadzīves kanalizācijas aka PP Ø1000/625  ar ķeta rāmi un vāku, H=2,5-3,0m, montāža un vāka apbetonēšana (akas vāks ar SIA "JELGAVAS ŪDENS" logo)</t>
  </si>
  <si>
    <t>PP sadzīves kanalizācijas aka Ø560/500 ar  ķeta rāmi un vāku, H=1,0-1,5m, montāža un vāka apbetonēšana (akas vāks ar SIA "JELGAVAS ŪDENS" logo)</t>
  </si>
  <si>
    <t>PP sadzīves kanalizācijas aka Ø560/500 ar  ķeta rāmi un vāku, H=1,5-2,0m, montāža un vāka apbetonēšana (akas vāks ar SIA "JELGAVAS ŪDENS" logo)</t>
  </si>
  <si>
    <t>PP sadzīves kanalizācijas aka Ø560/500 ar  ķeta rāmi un vāku, H=2,0-2,5m, montāža un vāka apbetonēšana (akas vāks ar SIA "JELGAVAS ŪDENS" logo)</t>
  </si>
  <si>
    <t>PP sadzīves kanalizācijas aka Ø560/500 ar  ķeta rāmi un vāku, H=2,5-3,0m, montāža un vāka apbetonēšana (akas vāks ar SIA "JELGAVAS ŪDENS" logo)</t>
  </si>
  <si>
    <t>PP revīzijas aka Ø200/160 ar ķeta rāmi un vāku, H=1,0-1,5m, montāža un vāka apbetonēšana (akas vāks ar SIA "JELGAVAS ŪDENS" logo)</t>
  </si>
  <si>
    <t>PP revīzijas aka Ø200/160 ar ķeta rāmi un vāku, H=1,5-2,0m, montāža un vāka apbetonēšana (akas vāks ar SIA "JELGAVAS ŪDENS" logo)</t>
  </si>
  <si>
    <t>PP revīzijas aka Ø200/160 ar ķeta rāmi un vāku, H=2,0-2,5m, montāža un vāka apbetonēšana (akas vāks ar SIA "JELGAVAS ŪDENS" logo)</t>
  </si>
  <si>
    <t>Gala noslēgs ar uzmavu un gumijas blīvgredzenu caurulei Ø160</t>
  </si>
  <si>
    <t>Gala noslēgs ar uzmavu un gumijas blīvgredzenu caurulei Ø200</t>
  </si>
  <si>
    <t xml:space="preserve">Ekstrudētais polistirols EPS100 (siltumvadītspējas koeficients ƛ=0,029 W/m*K) 5 cm biezs, cauruļvada Ø160 siltināšanai </t>
  </si>
  <si>
    <t xml:space="preserve">Esošo elektrokabeļu un sakaru kabeļu aizsardzība to šķērsojumu vietās ar projektēto kanalizācijas vadu, ievietojot tos saliekamajās aizsargčaulās Ø110, L=3m  </t>
  </si>
  <si>
    <t>Šķērsojumi ar esošajām inženierkomunikācijām, atšurfēšana, nepārsniedzot 3,0m dziļumu, minimālā platība 1m², maksimālais garums 5m (ieskaitot plastmasas gāzes vadu d200)</t>
  </si>
  <si>
    <t>CCTV inspekcija maģistrālajiem kanalizācijas vadiem (veicama SIA "JELGAVS ŪDENS" pārstāvja klātbūtnē)</t>
  </si>
  <si>
    <t>Cauruļvada hidrauliskā pārbaude (veicama SIA "JELGAVS ŪDENS" pārstāvja klātbūtnē)</t>
  </si>
  <si>
    <t>Esošā kanalizācijas vada d160 demontāža</t>
  </si>
  <si>
    <t>Esošās kanalizācijas akas demontāža</t>
  </si>
  <si>
    <t xml:space="preserve">Zemes darbi projektēto kanalizācijas tīklu (K1) darbu zonā </t>
  </si>
  <si>
    <t>Tranšejas rakšana un gruns izvešana uz atbērtni</t>
  </si>
  <si>
    <r>
      <t>m</t>
    </r>
    <r>
      <rPr>
        <vertAlign val="superscript"/>
        <sz val="10"/>
        <rFont val="Arial"/>
        <family val="2"/>
      </rPr>
      <t>3</t>
    </r>
  </si>
  <si>
    <t>Cauruļvada pabēruma un apbēruma ierīkošana, izmantojot smilts materiālu (skatīt standarta rasējumu Nr.2)</t>
  </si>
  <si>
    <t>Tranšejas sienu nostiprināšana ar metāla vairogiem (divpusēji) pie dziļuma, kas lielāks par 1,5 m. (norādīts tekošais tranšejas garums, pieņemot, ka sienas nostiprinātas abās būvgrāvja pusēs)</t>
  </si>
  <si>
    <t>Grāvja iztīrīšana un tā atjaunošana darba joslas platumā, tai skaitā zāliena atjaunošana (h=10cm) uz grāvja nogāzēm</t>
  </si>
  <si>
    <r>
      <t>m</t>
    </r>
    <r>
      <rPr>
        <vertAlign val="superscript"/>
        <sz val="10"/>
        <rFont val="Arial"/>
        <family val="2"/>
      </rPr>
      <t>2</t>
    </r>
  </si>
  <si>
    <t>Gruntsūdens līmeņa pazemināšana</t>
  </si>
  <si>
    <t>Caurule SDR17 PE100 Ø110  PN10; H=1,5-2,0m, montāža un ar to saistītie darbi</t>
  </si>
  <si>
    <t>Caurule SDR17 PE100 Ø110  PN10; H=2,0-2,5m, montāža un ar to saistītie darbi</t>
  </si>
  <si>
    <t>Caurule SDR17 PE100 Ø63  PN10; H=1,5-2,0m, montāža un ar to saistītie darbi</t>
  </si>
  <si>
    <t>Caurule SDR17 PE100 Ø63  PN10; H=2,0-2,5m, montāža un ar to saistītie darbi</t>
  </si>
  <si>
    <t>Caurule SDR11 PE100 Ø50  PN10; H=1,5-2,0m, montāža un ar to saistītie darbi</t>
  </si>
  <si>
    <t>Caurule SDR11 PE100 Ø50  PN10; H=2,0-2,5m, montāža un ar to saistītie darbi</t>
  </si>
  <si>
    <t>Caurule SDR11 PE100 Ø40  PN10; H=1,5-2,0m, montāža un ar to saistītie darbi</t>
  </si>
  <si>
    <t>Caurule SDR11 PE100 Ø32  PN10; H=1,0-1,5m, montāža un ar to saistītie darbi</t>
  </si>
  <si>
    <t>Caurule SDR11 PE100 Ø32  PN10; H=1,5-2,0m, montāža un ar to saistītie darbi</t>
  </si>
  <si>
    <t>Caurule SDR11 PE100 Ø32  PN10; H=2,0-2,5m, montāža un ar to saistītie darbi</t>
  </si>
  <si>
    <t>PE EM trejgabals Ø110/110</t>
  </si>
  <si>
    <t>PE EM trejgabals Ø63/63</t>
  </si>
  <si>
    <t>PE EM trejgabals Ø50/50</t>
  </si>
  <si>
    <t>PE EM trejgabals Ø40/40</t>
  </si>
  <si>
    <t>PE EM dubultuzmava Ø110</t>
  </si>
  <si>
    <t>PE EM dubultuzmava Ø63</t>
  </si>
  <si>
    <t>PE EM dubultuzmava Ø32</t>
  </si>
  <si>
    <t>PE EM redukcijas dubultuzmava Ø110/63</t>
  </si>
  <si>
    <t>PE EM redukcijas dubultuzmava Ø63/50</t>
  </si>
  <si>
    <t>PE EM redukcijas dubultuzmava Ø50/40</t>
  </si>
  <si>
    <t>PE EM redukcijas dubultuzmava Ø50/32</t>
  </si>
  <si>
    <t>PE EM redukcijas dubultuzmava Ø40/32</t>
  </si>
  <si>
    <t>PE EM sedli ar atzaru Ø110/32</t>
  </si>
  <si>
    <t>PE EM sedli ar atzaru Ø63/32</t>
  </si>
  <si>
    <t>Pazemes tipa servisa aizbīdnis DCI DN25 ar iekšējām vītnēm un ISO savienojumiem, ar teleskopisku pagarinātājkātu un peldošu ielas kapi, t.sk. kapes apbetonēšana</t>
  </si>
  <si>
    <t>PE EM noslēgtapa Ø63</t>
  </si>
  <si>
    <t>PE EM noslēgtapa Ø32</t>
  </si>
  <si>
    <t>PE EM līkums 450 caurulei Ø110</t>
  </si>
  <si>
    <t>PE Kontakt.met. līkums 300 caurulei Ø110</t>
  </si>
  <si>
    <t>ISO universālais savienojums Ø32/d25</t>
  </si>
  <si>
    <t>Atloku adapters DCI DN100 caurulei PE Ø110</t>
  </si>
  <si>
    <t>Īscaurules pāreja uz atloku komplektā ar tērauda atloku ar PP pārklājumu PE Ø63</t>
  </si>
  <si>
    <t>Atloku trejgabals DCI DN100/100</t>
  </si>
  <si>
    <t>Atloku diametru pāreja DCI DN100/50</t>
  </si>
  <si>
    <t>Pazemes tipa atloku aizbīdnis DN100 ar teleskopisku pagarinātājkātu un peldošu ielas kapi, t.sk. kapes apbetonēšana</t>
  </si>
  <si>
    <t>Pazemes tipa atloku aizbīdnis DN50 ar teleskopisku pagarinātājkātu un peldošu ielas kapi, t.sk. kapes apbetonēšana</t>
  </si>
  <si>
    <t>Siltināts virszemes hidrants DN100 komplektā ar informatīvo plāksni, montāža</t>
  </si>
  <si>
    <r>
      <t>Betona balsti B20 veidgabalu stiprināšanai V=0,1m</t>
    </r>
    <r>
      <rPr>
        <vertAlign val="superscript"/>
        <sz val="10"/>
        <rFont val="Arial"/>
        <family val="2"/>
      </rPr>
      <t>3</t>
    </r>
    <r>
      <rPr>
        <sz val="10"/>
        <rFont val="Arial"/>
        <family val="2"/>
      </rPr>
      <t>, montāža</t>
    </r>
  </si>
  <si>
    <t xml:space="preserve">Ekstrudētais polistirols EPS100 (siltumvadītspējas koeficients ƛ=0,029 W/m*K) 5 cm biezs, cauruļvada Ø32 siltināšanai </t>
  </si>
  <si>
    <t xml:space="preserve">Esošo elektrokabeļu un sakaru kabeļu aizsardzība to šķērsojumu vietās ar projektēto ūdensvadu, ievietojot tos saliekamajās aizsargčaulās Ø110, L=3m  </t>
  </si>
  <si>
    <t>Šķērsojumi ar esošajām inženierkomunikācijām, atšurfēšana, nepārsniedzot 2,5m dziļumu, minimālā platība 1m², maksimālais garums 5m (ieskaitot plastmasas gāzes vadu d200)</t>
  </si>
  <si>
    <t>Esošās gāzes vada kapes un tās armatūras (h=10 -15cm) atjaunošana vienā līmenī ar ceļa virsmu</t>
  </si>
  <si>
    <t>Ūdensvada spiediena pārbaude (t.sk. māju atzari)</t>
  </si>
  <si>
    <t>Ūdensvada cauruļu dezinfekcija</t>
  </si>
  <si>
    <t>Esošā ūdensvada d40-d100 demontāža</t>
  </si>
  <si>
    <t xml:space="preserve">Zemes darbi projektēto ūdensapgādes tīklu (Ū1) darbu zonā </t>
  </si>
  <si>
    <t>Esošā asfaltbetona seguma demontāža, tranšejas sānu malu izzāģēšana taisnā līnijā un utilizācija (hvid=11cm)</t>
  </si>
  <si>
    <t>Esošā betona bruģa seguma demontāža un utilizācija (hvid=40cm)</t>
  </si>
  <si>
    <t>Esošā betona seguma demontāža un utilizācija (hvid=20cm)</t>
  </si>
  <si>
    <t>Esošā zāliena seguma noņemšana (hvid=10cm)</t>
  </si>
  <si>
    <t>Asfalta seguma atjaunošana (h=11cm - 5cm ABT-16; 6 cm AG-22; 20 cm dolomīta šķembas fr.20-40; 26 cm dolomīta šķembas fr.40-70), paredzot vertikālā savienojuma apstrādi ar atbilstošu bitumena mastiku</t>
  </si>
  <si>
    <t>Betona bruģa atjaunošana h=41cm (atbilstoši standarta rasējumam Nr.2)</t>
  </si>
  <si>
    <t>Betona seguma atjaunošana h=20cm (atbilstoši standarta rasējumam Nr.2)</t>
  </si>
  <si>
    <t>Zāliena seguma atjaunošana, tai skaitā melnzemes uzvešana un izlīdzināšana h=10cm, (atbilstoši standarta rasējumam Nr.2)</t>
  </si>
  <si>
    <t>Esošo koku aizsardzība</t>
  </si>
  <si>
    <t>Lokālā tāme Nr.1.3  - Druvu iela segumu atjaunošana</t>
  </si>
  <si>
    <t>2015.gada ____  .aprīlis</t>
  </si>
  <si>
    <t>Tranšejas aizbēršana līdz ceļa seguma "pīrāgam" ar pievesto grunti - smilšaina grunts ar filtrācijas koeficientu ≥ 1, smilts blīvums ne mazāks par 0,98 no dabīgā blīvuma</t>
  </si>
  <si>
    <t>2015. gada ___ .aprīlī</t>
  </si>
  <si>
    <t>Lokālā tāme Nr.2.1  - Ābeļu iela K</t>
  </si>
  <si>
    <t>Saliekamā sadzīves kanalizācijas aka PP Ø1000/625  ar ķeta rāmi un vāku, H=1,5-2,0m, montāža un vāka apbetonēšana (akas vāks ar SIA "JELGAVAS ŪDENS" logo)</t>
  </si>
  <si>
    <t>Saliekamā sadzīves kanalizācijas aka PP Ø560/500  ar ķeta rāmi un vāku, H=1,5-2,0m, montāža un vāka apbetonēšana (akas vāks ar SIA "JELGAVAS ŪDENS" logo)</t>
  </si>
  <si>
    <t>Ultra aizsarguzmava ar smilšu klājumu Ø200 pie dz.bet. aku grodiem esošajā akā</t>
  </si>
  <si>
    <t>Esošā, būvdarbu laikā atsegtā metāla gāzes vada pārklāšana ar izolācijas materiālu (bituma brizols)</t>
  </si>
  <si>
    <t>Esošā metāla gāzes vada pārklāšana ar izolācijas materiālu (bituma brizols) tā šķērsojuma vietā, atraktā posma platumā</t>
  </si>
  <si>
    <t>CCTV inspekcija maģistrālajiem kanalizācijas vadiem (veicama SIA "JELGAVAS ŪDENS" pārstāvja klātbūtnē)</t>
  </si>
  <si>
    <t>Tranšejas rakšana un grunts izvešana uz atbērtni</t>
  </si>
  <si>
    <t>Lokālā tāme Nr.2.3  - Ābeļu iela segumu atjaunošana</t>
  </si>
  <si>
    <r>
      <t>PE EM līkums 45</t>
    </r>
    <r>
      <rPr>
        <vertAlign val="superscript"/>
        <sz val="10"/>
        <rFont val="Arial"/>
        <family val="2"/>
      </rPr>
      <t xml:space="preserve">0 </t>
    </r>
    <r>
      <rPr>
        <sz val="10"/>
        <rFont val="Arial"/>
        <family val="2"/>
      </rPr>
      <t>caurulei Ø110</t>
    </r>
  </si>
  <si>
    <t>Atloku adapters UNI DCI DN100 caurulei PE Ø110</t>
  </si>
  <si>
    <t>Adapters PE100 caurulei PE Ø110</t>
  </si>
  <si>
    <t>Lokālā tāme Nr.2.2  - Ābeļu iela U</t>
  </si>
  <si>
    <t>Lokālā tāme Nr.2.4  - Dārza iela K</t>
  </si>
  <si>
    <t>Lokālā tāme Nr.2.5  - Dārza iela segumu atjaunošana</t>
  </si>
  <si>
    <t>Lokālā tāme Nr.2.6  - Lauku iela K</t>
  </si>
  <si>
    <t>Lokālā tāme Nr.2.7  - Lauku iela U</t>
  </si>
  <si>
    <t>Lokālā tāme Nr.2.8  - Lauku iela segumu atjaunošana</t>
  </si>
  <si>
    <t xml:space="preserve">PP dubultsienu kanalizācijas caurules ar uzmavām un blīvi Ø200/174,6; H=2,5-3,0m,  ieguldes klase SN8, montāža un ar to saistītie darbi </t>
  </si>
  <si>
    <t xml:space="preserve">PP dubultsienu kanalizācijas caurules ar uzmavām un blīvi Ø200/174,6; H=3,0-3,5m,  ieguldes klase SN8, montāža un ar to saistītie darbi </t>
  </si>
  <si>
    <t>Ultra aizsarguzmava ar smilšu klājumu Ø200 pie dz.bet. aku grodiem</t>
  </si>
  <si>
    <t>Esoša aka K-46</t>
  </si>
  <si>
    <t xml:space="preserve">Esošo elektrokabeļu un sakaru kabeļu aizsardzība to šķērsojumu vietās ar projektēto kanalizācijas vadu, ievietojot tos saliekamajās aizsargčaulās OD110, L=3m  </t>
  </si>
  <si>
    <r>
      <t xml:space="preserve">Ekstrudētais polistirols EPS100 (siltumvadītspējas koeficients </t>
    </r>
    <r>
      <rPr>
        <sz val="10"/>
        <rFont val="Calibri"/>
        <family val="2"/>
      </rPr>
      <t>ƛ</t>
    </r>
    <r>
      <rPr>
        <sz val="10"/>
        <rFont val="Arial"/>
        <family val="2"/>
      </rPr>
      <t xml:space="preserve">=0,029 W/m*K) 5 cm biezs, cauruļvada Ø160 siltināšanai </t>
    </r>
  </si>
  <si>
    <t>Esošā metāla gāzesvada pārklāšana ar izolācijas materiālu (bituma brizols), tā šķērsojuma vietā, atraktā posma platumā</t>
  </si>
  <si>
    <t>Cauruļvada hidrauliskā pārbaude (veicama SIA "JELGAVAS ŪDENS" pārstāvja klātbūtnē)</t>
  </si>
  <si>
    <t xml:space="preserve">Veidgabali pārkrituma izveidei </t>
  </si>
  <si>
    <t>Trejgabals ar uzmavām Ø200/200</t>
  </si>
  <si>
    <r>
      <t>Līkums 45</t>
    </r>
    <r>
      <rPr>
        <vertAlign val="superscript"/>
        <sz val="10"/>
        <rFont val="Arial"/>
        <family val="2"/>
      </rPr>
      <t xml:space="preserve">o </t>
    </r>
    <r>
      <rPr>
        <sz val="10"/>
        <rFont val="Arial"/>
        <family val="2"/>
      </rPr>
      <t>ar uzmavām caurulei Ø200</t>
    </r>
  </si>
  <si>
    <t>Krītcaurule ar uzmavu Ø200</t>
  </si>
  <si>
    <t>Nerūsējoši stiprinājumi pie akas sienas</t>
  </si>
  <si>
    <t>Esošā asfaltbetona seguma demontāža, tranšejas sānu malu izzāģēšana taisnā līnijā un utilizācija (hvid=18cm)</t>
  </si>
  <si>
    <t>Esošā betona bruģa seguma demontāža un utilizācija (hvid=41cm)</t>
  </si>
  <si>
    <t>Asfalta seguma atjaunošana (h=18cm - 4cm ABT-16;  6 cm AG-22; 68 cm AG-32; 20 cm dolomīta šķembas fr.20-40; 26 cm dolomīta šķembas fr.40-70), paredzot vertikālā savienojuma apstrādi ar atbilstošu bitumena mastiku</t>
  </si>
  <si>
    <t>Esošā dzīvžoga noņemšana/demontāža uz būvniecības laiku un atlikšana/atjaunošana pēc būvniecības darbu pabeigšanas</t>
  </si>
  <si>
    <t xml:space="preserve">PP dubultsienu kanalizācijas caurules ar uzmavām un blīvi Ø315/274,1; H=1,5-2,0m,  ieguldes klase SN8, montāža un ar to saistītie darbi </t>
  </si>
  <si>
    <t xml:space="preserve">PP dubultsienu kanalizācijas caurules ar uzmavām un blīvi Ø315/274,1; H=2,0-2,5m,  ieguldes klase SN8, montāža un ar to saistītie darbi </t>
  </si>
  <si>
    <t>PP dubultsienu kanalizācijas caurules ar uzmavām un blīvi Ø160/138,9; H=līdz 1,0m,  ieguldes klase SN8, montāža un ar to saistītie darbi</t>
  </si>
  <si>
    <t>PP revīzijas aka Ø200/160 ar ķeta rāmi un vāku, H=līdz 1,0 m, montāža un vāka apbetonēšana (akas vāks ar SIA "JELGAVAS ŪDENS" logo)</t>
  </si>
  <si>
    <t>Ultra aizsarguzmava ar smilšu klājumu Ø315 pie dz.bet. aku grodiem</t>
  </si>
  <si>
    <t>Esoša aka K-43, pielikums 14</t>
  </si>
  <si>
    <t>Esošās gūlijas pārvietošana Zirgu- O.Kalpaka ielu krustojumā, ieskaitot pieslēgumu maģistrālajiem tīkliem</t>
  </si>
  <si>
    <t>Trejgabals ar uzmavām Ø160/160</t>
  </si>
  <si>
    <t>Aka K-10</t>
  </si>
  <si>
    <r>
      <t>Līkums 45</t>
    </r>
    <r>
      <rPr>
        <vertAlign val="superscript"/>
        <sz val="10"/>
        <rFont val="Arial"/>
        <family val="2"/>
      </rPr>
      <t xml:space="preserve">o </t>
    </r>
    <r>
      <rPr>
        <sz val="10"/>
        <rFont val="Arial"/>
        <family val="2"/>
      </rPr>
      <t>ar uzmavām caurulei Ø160</t>
    </r>
  </si>
  <si>
    <t>Krītcaurule ar uzmavu Ø160</t>
  </si>
  <si>
    <t>Esošā ūdensvada pārvietošana</t>
  </si>
  <si>
    <t>Esošā ūdensvada d32 pārvietošana un savienošana ar elektrometināmiem savienojumiem</t>
  </si>
  <si>
    <t>Esošā ūdensvada d40 pārvietošana un savienošana ar elektrometināmiem savienojumiem</t>
  </si>
  <si>
    <t>Caurtekas izbūve</t>
  </si>
  <si>
    <t xml:space="preserve">PP dubultsienu kanalizācijas caurules ar uzmavām un blīvi Ø200/174,6; H=līdz 1,0 m,  ieguldes klase SN16, montāža un ar to saistītie darbi </t>
  </si>
  <si>
    <t>Esošās caurtekas demontāža L=7,8m, t.sk. betona balsti demontāža</t>
  </si>
  <si>
    <t>vieta</t>
  </si>
  <si>
    <t>Caurule SDR17 PE100 Ø200  PN10; H=2,0-2,5m, montāža un ar to saistītie darbi</t>
  </si>
  <si>
    <t>Caurule SDR17 PE100 Ø200  PN10; H=2,5-3,0m, montāža un ar to saistītie darbi</t>
  </si>
  <si>
    <t>PE EM dubultuzmava Ø200</t>
  </si>
  <si>
    <r>
      <t>PE kontakt. met. līkums 15</t>
    </r>
    <r>
      <rPr>
        <vertAlign val="superscript"/>
        <sz val="10"/>
        <rFont val="Arial"/>
        <family val="2"/>
      </rPr>
      <t xml:space="preserve">0 </t>
    </r>
    <r>
      <rPr>
        <sz val="10"/>
        <rFont val="Arial"/>
        <family val="2"/>
      </rPr>
      <t>caurulei Ø200</t>
    </r>
  </si>
  <si>
    <r>
      <t>PE EM līkums 90</t>
    </r>
    <r>
      <rPr>
        <vertAlign val="superscript"/>
        <sz val="10"/>
        <rFont val="Arial"/>
        <family val="2"/>
      </rPr>
      <t xml:space="preserve">0 </t>
    </r>
    <r>
      <rPr>
        <sz val="10"/>
        <rFont val="Arial"/>
        <family val="2"/>
      </rPr>
      <t>caurulei Ø32</t>
    </r>
  </si>
  <si>
    <t>ISO universālais savienojums Ø40/d40</t>
  </si>
  <si>
    <t>Atloku adapters UNI DCI DN200 caurulei PE Ø200</t>
  </si>
  <si>
    <t>Adapters PE100 caurulei PE Ø63</t>
  </si>
  <si>
    <t>Adapters PE100 caurulei PE Ø200</t>
  </si>
  <si>
    <t>Atloku trejgabals DCI DN200/100</t>
  </si>
  <si>
    <t>Pazemes tipa atloku aizbīdnis DCI DN50 ar teleskopisku pagarinātājkātu un peldošu ielas kapi, t.sk. kapes apbetonēšana</t>
  </si>
  <si>
    <t>Pazemes tipa atloku aizbīdnis DCI DN200 ar teleskopisku pagarinātājkātu un peldošu ielas kapi, t.sk. kapes apbetonēšana</t>
  </si>
  <si>
    <t>Esošā betona bruģa seguma demontāža un utilizācija (hvid=20cm)</t>
  </si>
  <si>
    <t>Asfalta seguma atjaunošana (h=10cm - 4cm ABT-16; 6 cm AG-22; 16 cm dolomīta šķembas fr.20-40; 20 cm dolomīta šķembas fr.40-70), paredzot vertikālā savienojuma apstrādi ar atbilstošu bitumena mastiku</t>
  </si>
  <si>
    <t>Betona bruģa atjaunošana h=23cm (atbilstoši standarta rasējumam Nr.2)</t>
  </si>
  <si>
    <t xml:space="preserve">PP dubultsienu kanalizācijas caurules ar uzmavām un blīvi Ø250/215,9; H=3,0-3,5m,  ieguldes klase SN8, montāža un ar to saistītie darbi </t>
  </si>
  <si>
    <t xml:space="preserve">PP dubultsienu kanalizācijas caurules ar uzmavām un blīvi Ø250/215,9; H=3,5-4,0m,  ieguldes klase SN8, montāža un ar to saistītie darbi </t>
  </si>
  <si>
    <t>Saliekamā sadzīves kanalizācijas aka PP Ø1000/625  ar ķeta rāmi un vāku, H=3,0-3,5m, montāža un vāka apbetonēšana (akas vāks ar SIA "JELGAVAS ŪDENS" logo)</t>
  </si>
  <si>
    <t>Saliekamā sadzīves kanalizācijas aka PP Ø1000/625  ar ķeta rāmi un vāku, H=3,5-4,0m, montāža un vāka apbetonēšana (akas vāks ar SIA "JELGAVAS ŪDENS" logo)</t>
  </si>
  <si>
    <t>Ultra aizsarguzmava ar smilšu klājumu Ø250 pie dz.bet. aku grodiem</t>
  </si>
  <si>
    <t>Esoša aka K-1</t>
  </si>
  <si>
    <t>Aka K-5, K-33, K-4, K-3, K-2.1, K-2</t>
  </si>
  <si>
    <t>Lokālā tāme Nr.3.1  - Vidus iela K</t>
  </si>
  <si>
    <t>Asfalta seguma atjaunošana (h=4cm - 4cm ABT- 8; 14cm dolomīta šķembas fr.20-40), paredzot vertikālā savienojuma apstrādi ar atbilstošu bitumena mastiku</t>
  </si>
  <si>
    <t>Lokālā tāme Nr.3.2  - Vidus iela segumu atjaunošana</t>
  </si>
  <si>
    <t>Esoša aka K-28</t>
  </si>
  <si>
    <t>Esoša aka K-28 - akas diametru precizēt pirms būvniecības darbu uzsākšanas, pielikums 14</t>
  </si>
  <si>
    <t>Aka K-9</t>
  </si>
  <si>
    <t>Lokālā tāme Nr.3.3  - Griezes iela K</t>
  </si>
  <si>
    <t>Lokālā tāme Nr.3.4  - Griezes iela U</t>
  </si>
  <si>
    <t>Lokālā tāme Nr.3.5  - Griezes iela segumu atjaunošana</t>
  </si>
  <si>
    <r>
      <t>PE kontakt. met. līkums 30</t>
    </r>
    <r>
      <rPr>
        <vertAlign val="superscript"/>
        <sz val="10"/>
        <rFont val="Arial"/>
        <family val="2"/>
      </rPr>
      <t xml:space="preserve">0 </t>
    </r>
    <r>
      <rPr>
        <sz val="10"/>
        <rFont val="Arial"/>
        <family val="2"/>
      </rPr>
      <t>caurulei Ø63</t>
    </r>
  </si>
  <si>
    <t>Atloku trejgabals DCI DN100/50</t>
  </si>
  <si>
    <r>
      <t xml:space="preserve">Ekstrudētais polistirols EPS100 (siltumvadītspējas koeficients </t>
    </r>
    <r>
      <rPr>
        <sz val="10"/>
        <rFont val="Calibri"/>
        <family val="2"/>
      </rPr>
      <t>ƛ</t>
    </r>
    <r>
      <rPr>
        <sz val="10"/>
        <rFont val="Arial"/>
        <family val="2"/>
      </rPr>
      <t xml:space="preserve">=0,029 W/m*K) 5 cm biezs, cauruļvada Ø32 siltināšanai </t>
    </r>
  </si>
  <si>
    <t>Lokālā tāme Nr.4.1  - Parka iela K</t>
  </si>
  <si>
    <t>Lokālā tāme Nr.4.2  - Parka iela U</t>
  </si>
  <si>
    <t xml:space="preserve">PP dubultsienu kanalizācijas caurules ar uzmavām un blīvi OD200/174,6; H=2,0 - 2,5m,  ieguldes klase SN8, montāža un ar to saistītie darbi </t>
  </si>
  <si>
    <t>PP dubultsienu kanalizācijas caurules ar uzmavām un blīvi OD200/174,6; H=2,5 - 3,0m,  ieguldes klase SN8, montāža un ar to saistītie darbi</t>
  </si>
  <si>
    <t>PP dubultsienu kanalizācijas caurules ar uzmavām un blīvi OD160/138,9; H=1,5 - 2,0m,  ieguldes klase SN8, montāža un ar to saistītie darbi</t>
  </si>
  <si>
    <t xml:space="preserve">PP dubultsienu kanalizācijas caurules ar uzmavām un blīvi OD160/138,9; H=2,0 - 2,5m,  ieguldes klase SN8, montāža un ar to saistītie darbi </t>
  </si>
  <si>
    <t>PP dubultsienu kanalizācijas caurules ar uzmavām un blīvi OD160/138,9; H=2,5 - 3,0m,  ieguldes klase SN8, montāža un ar to saistītie darbi</t>
  </si>
  <si>
    <t>Saliekamā sadzīves kanalizācijas aka PP DN1000/625  ar ķeta rāmi un vāku, H=2,5 - 3,0m, montāža un vāka apbetonēšana (akas vāks ar SIA "JELGAVAS ŪDENS" logo)</t>
  </si>
  <si>
    <t>PP sadzīves kanalizācijas aka DN560/500 ar  ķeta rāmi un vāku, H=2,0 - 2,5m, montāža un vāka apbetonēšana (akas vāks ar SIA "JELGAVAS ŪDENS" logo)</t>
  </si>
  <si>
    <t>PP sadzīves kanalizācijas aka DN560/500 ar  ķeta rāmi un vāku, H=2,5 - 3,0m, montāža un vāka apbetonēšana (akas vāks ar SIA "JELGAVAS ŪDENS" logo)</t>
  </si>
  <si>
    <t>PP revīzijas aka DN200/160 ar ķeta rāmi un vāku, H=1,5 - 2,0m, montāža un vāka apbetonēšana (akas vāks ar SIA "JELGAVAS ŪDENS" logo)</t>
  </si>
  <si>
    <t>PP revīzijas aka DN200/160 ar ķeta rāmi un vāku, H=2,0 - 2,5m, montāža un vāka apbetonēšana (akas vāks ar SIA "JELGAVAS ŪDENS" logo)</t>
  </si>
  <si>
    <t>PP revīzijas aka DN200/160 ar ķeta rāmi un vāku, H=2,5 - 3,0m, montāža un vāka apbetonēšana (akas vāks ar SIA "JELGAVAS ŪDENS" logo)</t>
  </si>
  <si>
    <t>Gala noslēgs ar uzmavu un gumijas blīvgredzenu caurulei OD160</t>
  </si>
  <si>
    <t>Ultra aizsarguzmava ar smilšu klājumu OD200 pie dz.bet. aku grodiem</t>
  </si>
  <si>
    <t xml:space="preserve">Esošo elektrokabeļu un sakaru kabeļu aizsardzība to šķērsojumu vietās ar projektēto kanalizācijas vadu, ievietojot tos saliekamajās aizsargčaulās AROT OD110, L=3m  </t>
  </si>
  <si>
    <t>skaits</t>
  </si>
  <si>
    <t>Šķērsojumi ar esošajām inženierkomunikācijām, atšurfēšana, nepārsniedzot 3m dziļumu, minimālā platība 1m², maksimālais garums 5m (tai skaitā plastmasas gāzes vads d90 un d40)</t>
  </si>
  <si>
    <t>Trejgabals ar uzmavām OD200/200</t>
  </si>
  <si>
    <t>akā EAK-1</t>
  </si>
  <si>
    <t>Trejgabals ar uzmavām OD160/160</t>
  </si>
  <si>
    <t>akā Pa-K1-3</t>
  </si>
  <si>
    <r>
      <t>Līkums 45</t>
    </r>
    <r>
      <rPr>
        <vertAlign val="superscript"/>
        <sz val="10"/>
        <rFont val="Arial"/>
        <family val="2"/>
      </rPr>
      <t xml:space="preserve">o </t>
    </r>
    <r>
      <rPr>
        <sz val="10"/>
        <rFont val="Arial"/>
        <family val="2"/>
      </rPr>
      <t>ar uzmavām caurulei OD200</t>
    </r>
  </si>
  <si>
    <r>
      <t>Līkums 45</t>
    </r>
    <r>
      <rPr>
        <vertAlign val="superscript"/>
        <sz val="10"/>
        <rFont val="Arial"/>
        <family val="2"/>
      </rPr>
      <t xml:space="preserve">o </t>
    </r>
    <r>
      <rPr>
        <sz val="10"/>
        <rFont val="Arial"/>
        <family val="2"/>
      </rPr>
      <t>ar uzmavām caurulei OD160</t>
    </r>
  </si>
  <si>
    <t>Krītcaurule ar uzmavu OD200</t>
  </si>
  <si>
    <t>Krītcaurule ar uzmavu OD160</t>
  </si>
  <si>
    <t>Betona bruģa atjaunošana h=23cm (atbilstoši rasējumam ŪKT-20)</t>
  </si>
  <si>
    <t>Zāliena seguma atjaunošana, tai skaitā melnzemes uzvešana un izlīdzināšana h=10cm, (atbilstoši rasējumam ŪKT-20)</t>
  </si>
  <si>
    <t>Tranšejas rakšana un grunts izvešana uz atbērtni, Hvid=3,0 m</t>
  </si>
  <si>
    <t>Cauruļvada pabēruma un apbēruma ierīkošana (Hvid=60cm), izmantojot smilt materiālu (skatīt rasējumu ŪKT-18)</t>
  </si>
  <si>
    <t>Tranšejas sienu nostiprināšana ar metāla vairogiem (divpusēji) pie dziļuma, kas lielāks par 2,0 m. (norādīts tekošais tranšejas garums, pieņemot, ka sienas nostiprinātas abās būvgrāvja pusēs)</t>
  </si>
  <si>
    <t>Grāvja iztīrīšana un tā atjaunošana darba joslas platumā, tai skaitā zāliena atjaunošana (h=10cm) uz grāvja nogāzēm (skatīt rasējumu ŪKT-29)</t>
  </si>
  <si>
    <t>Caurule SDR17 PE100 OD110  PN10; H1,0÷1,5m, montāža un ar to saistītie darbi</t>
  </si>
  <si>
    <t>Caurule SDR17 PE100 OD110  PN10; H1,5÷2,0m, montāža un ar to saistītie darbi</t>
  </si>
  <si>
    <t>Caurule SDR17 PE100 OD110  PN10; H2,0÷2,5m, montāža un ar to saistītie darbi</t>
  </si>
  <si>
    <t>Caurule SDR17 PE100 OD32  PN10; H1,0÷1,5m, montāža un ar to saistītie darbi</t>
  </si>
  <si>
    <t>Caurule SDR17 PE100 OD32  PN10; H1,5÷2,0m, montāža un ar to saistītie darbi</t>
  </si>
  <si>
    <t>PE EM trejgabals OD110/110</t>
  </si>
  <si>
    <t>PE īscaurule ar atloku OD110</t>
  </si>
  <si>
    <t>PE EM dubultuzmava OD110</t>
  </si>
  <si>
    <t>Universiālā dubultuzmava OD110/d100</t>
  </si>
  <si>
    <t>Atloku pazemes aizbīdnis DN100 ar kāta pagarinātāju un noslēgkapi</t>
  </si>
  <si>
    <t>PE EM sedlu uzlika OD110/32</t>
  </si>
  <si>
    <t>Kompresijas adateris ar ārējo vītni DN1"</t>
  </si>
  <si>
    <t>Ekspluatācijas ventīlis DN25 ar iekšējām vītnēm DN1" ar teleskopisku pagarinātāju un noslēgkapi</t>
  </si>
  <si>
    <t>PE EM gala noslēgs OD32</t>
  </si>
  <si>
    <t>PE EM gala noslēgs OD110</t>
  </si>
  <si>
    <t>UH-1</t>
  </si>
  <si>
    <r>
      <t>PE EM līkums 39</t>
    </r>
    <r>
      <rPr>
        <vertAlign val="superscript"/>
        <sz val="10"/>
        <rFont val="Arial"/>
        <family val="2"/>
      </rPr>
      <t>0</t>
    </r>
    <r>
      <rPr>
        <sz val="10"/>
        <rFont val="Arial"/>
        <family val="2"/>
      </rPr>
      <t xml:space="preserve"> caurulei OD110</t>
    </r>
  </si>
  <si>
    <r>
      <t>Pagrieziens 5</t>
    </r>
    <r>
      <rPr>
        <vertAlign val="superscript"/>
        <sz val="10"/>
        <rFont val="Arial"/>
        <family val="2"/>
      </rPr>
      <t>0</t>
    </r>
    <r>
      <rPr>
        <sz val="10"/>
        <rFont val="Arial"/>
        <family val="2"/>
      </rPr>
      <t xml:space="preserve"> caurulei OD110</t>
    </r>
  </si>
  <si>
    <r>
      <t>Pagrieziens 2</t>
    </r>
    <r>
      <rPr>
        <vertAlign val="superscript"/>
        <sz val="10"/>
        <rFont val="Arial"/>
        <family val="2"/>
      </rPr>
      <t>0</t>
    </r>
    <r>
      <rPr>
        <sz val="10"/>
        <rFont val="Arial"/>
        <family val="2"/>
      </rPr>
      <t xml:space="preserve"> caurulei OD110</t>
    </r>
  </si>
  <si>
    <r>
      <t xml:space="preserve">Ekstrudētais polistirols EPS100 (siltumvadītspējas koificients </t>
    </r>
    <r>
      <rPr>
        <sz val="10"/>
        <rFont val="Calibri"/>
        <family val="2"/>
      </rPr>
      <t>ƛ</t>
    </r>
    <r>
      <rPr>
        <sz val="10"/>
        <rFont val="Arial"/>
        <family val="2"/>
      </rPr>
      <t xml:space="preserve">=0,029 W/m*K) 5 cm biezs, cauruļvada OD32 siltināšanai </t>
    </r>
  </si>
  <si>
    <t>Betona balsti B20 veidgabalu stiprināšanai V=0,1m3, montāža</t>
  </si>
  <si>
    <t xml:space="preserve">Esošo elektrokabeļu un sakaru kabeļu aizsardzība to šķērsojumu vietās ar projektēto ūdensvadu, ievietojot tos saliekamajās aizsargčaulās AROT OD110, L=3m  </t>
  </si>
  <si>
    <t>Šķērsojumi ar jau iečaulotiem elektropagādes kabaļiem</t>
  </si>
  <si>
    <t>Šķērsojumi ar esošajām inženierkomunikācijām, atšurfēšana, nepārsniedzot 3m dziļumu, minimālā platība 1m², maksimālais garums 5m (tai skaitā plastmasas gāzes vads d90 un d32)</t>
  </si>
  <si>
    <t>Esošā metāla gāzes vada d530 pārklāšana ar izolācijas materiālu (bituma brizols) tā šķērsojuma vietā, atraktā posma platumā</t>
  </si>
  <si>
    <t>Esošā ūdensvada d100 demontāža</t>
  </si>
  <si>
    <t>Esošā brīvkrāna demontāža</t>
  </si>
  <si>
    <t xml:space="preserve">Esošās hidranta akas un tajā esošās armatūras un veidgabalu demontāža </t>
  </si>
  <si>
    <t>Esošā ūdensvada d100 tamponēšana</t>
  </si>
  <si>
    <t>Tranšejas rakšana un grunts izvešana uz atbērtni, Hvid=2,00 m</t>
  </si>
  <si>
    <t>Tranšejas rakšana un grunts izvešana uz atbērtni, Hvid=2,50 m</t>
  </si>
  <si>
    <t>PP dubultsienu kanalizācijas caurules ar uzmavām un blīvi OD200/174,6; H=1,5 - 2,0m,  ieguldes klase SN8, montāža un ar to saistītie darbi</t>
  </si>
  <si>
    <t xml:space="preserve">PP dubultsienu kanalizācijas caurules ar uzmavām un blīvi OD200/174,6; H=2,5 - 3,0m,  ieguldes klase SN8, montāža un ar to saistītie darbi </t>
  </si>
  <si>
    <t>PP sadzīves kanalizācijas aka DN560/500 ar  ķeta rāmi un vāku, H=1,5 - 2,0m, montāža un vāka apbetonēšana (akas vāks ar SIA "JELGAVAS ŪDENS" logo)</t>
  </si>
  <si>
    <t>PP revīzijas aka DN200/160 ar ķeta rāmi un vāku, H=1,0 - 1,5m, montāža un vāka apbetonēšana (akas vāks ar SIA "JELGAVAS ŪDENS" logo)</t>
  </si>
  <si>
    <r>
      <t xml:space="preserve">Ekstrudētais polistirols EPS100 (siltumvadītspējas koificients </t>
    </r>
    <r>
      <rPr>
        <sz val="10"/>
        <rFont val="Calibri"/>
        <family val="2"/>
      </rPr>
      <t>ƛ</t>
    </r>
    <r>
      <rPr>
        <sz val="10"/>
        <rFont val="Arial"/>
        <family val="2"/>
      </rPr>
      <t xml:space="preserve">=0,029 W/m*K) 5 cm biezs, cauruļvada OD160 siltināšanai </t>
    </r>
  </si>
  <si>
    <t>Šķērsojumi ar esošajām inženierkomunikācijām, atšurfēšana, nepārsniedzot 3m dziļumu, minimālā platība 1m², maksimālais garums 5m (neieskaitot metāla gāzes vadu d159 un d57)</t>
  </si>
  <si>
    <t>Esošā metāla gāzes vada d159 pārklāšana ar izolācijas materiālu (bituma brizols) tā šķērsojuma vietā, atraktā posma platumā</t>
  </si>
  <si>
    <t>Esošā metāla gāzes vada d57 pārklāšana ar izolācijas materiālu (bituma brizols) tā šķērsojuma vietā, atraktā posma platumā</t>
  </si>
  <si>
    <t>182,1</t>
  </si>
  <si>
    <t>225,60</t>
  </si>
  <si>
    <t>Esošā koka (d40) nociršana un sakņu izraušana</t>
  </si>
  <si>
    <t>Esošā asfaltbetona seguma demontāža, tranšejas sānu malu izzāģēšana taisnā līnijā un utilizācija (hvid=10cm)</t>
  </si>
  <si>
    <t>Asfalta seguma atjaunošana (h=10cm - 4cm ABT 16; 6 cm AG 22; 16 cm dolomīta šķembas fr.20-40; 20 cm dolomīta šķembas fr.40-70), paredzot vertikālā savienojuma apstrādi ar atbilstošu bitumena mastiku</t>
  </si>
  <si>
    <t>Lokālā tāme Nr.4.1  - Apiņu iela K</t>
  </si>
  <si>
    <t xml:space="preserve">RASAS IELA </t>
  </si>
  <si>
    <t xml:space="preserve"> Sadzīves kanalizācija K1 (posms no Ra-K1-8 līdz Ra-K1-10a) </t>
  </si>
  <si>
    <t>PP dubultsienu kanalizācijas caurules ar uzmavām un blīvi OD200/174,6; H=2,0 - 2,5m,  ieguldes klase SN8, montāža un ar to saistītie darbi</t>
  </si>
  <si>
    <t>Universiālā dubultuzmava esošā/projektētā kanalizācijas vada savienošanai DN200/OD200</t>
  </si>
  <si>
    <t>Šķērsojumi ar esošajām inženierkomunikācijām, atšurfēšana, nepārsniedzot 3m dziļumu, minimālā platība 1m², maksimālais garums 5m</t>
  </si>
  <si>
    <t>Lokālā tāme Nr.4.4  - Rasas iela K</t>
  </si>
  <si>
    <t>Lokālā tāme Nr.4.5  - Rasas iela K</t>
  </si>
  <si>
    <t>Lokālā tāme Nr.4.6  - Rasas iela K</t>
  </si>
  <si>
    <t xml:space="preserve"> Sadzīves kanalizācija K1 (posms no EAK-5 līdz Ra-K1-13) </t>
  </si>
  <si>
    <t>Lokālā tāme Nr.4.7  - Rasas iela  U</t>
  </si>
  <si>
    <t>Caurule SDR17 PE100 OD63  PN10; H1.5÷2.0m, montāža un ar to saistītie darbi</t>
  </si>
  <si>
    <t>Caurule SDR17 PE100 OD32  PN10; H1.5÷2.0m, montāža un ar to saistītie darbi</t>
  </si>
  <si>
    <t>PE īscaurule ar atloku OD63</t>
  </si>
  <si>
    <t>PE EM dubultuzmava OD63</t>
  </si>
  <si>
    <t>PE EM sedlu uzlika OD63/32</t>
  </si>
  <si>
    <t>PE EM gala noslēgs OD63</t>
  </si>
  <si>
    <r>
      <t>PE EM līkums 90</t>
    </r>
    <r>
      <rPr>
        <vertAlign val="superscript"/>
        <sz val="10"/>
        <rFont val="Arial"/>
        <family val="2"/>
      </rPr>
      <t>0</t>
    </r>
    <r>
      <rPr>
        <sz val="10"/>
        <rFont val="Arial"/>
        <family val="2"/>
      </rPr>
      <t xml:space="preserve"> caurulei OD63</t>
    </r>
  </si>
  <si>
    <r>
      <t>Pagrieziens 52</t>
    </r>
    <r>
      <rPr>
        <vertAlign val="superscript"/>
        <sz val="10"/>
        <rFont val="Arial"/>
        <family val="2"/>
      </rPr>
      <t>0</t>
    </r>
    <r>
      <rPr>
        <sz val="10"/>
        <rFont val="Arial"/>
        <family val="2"/>
      </rPr>
      <t xml:space="preserve"> caurulei OD63</t>
    </r>
  </si>
  <si>
    <r>
      <t>Pagrieziens 16</t>
    </r>
    <r>
      <rPr>
        <vertAlign val="superscript"/>
        <sz val="10"/>
        <rFont val="Arial"/>
        <family val="2"/>
      </rPr>
      <t>0</t>
    </r>
    <r>
      <rPr>
        <sz val="10"/>
        <rFont val="Arial"/>
        <family val="2"/>
      </rPr>
      <t xml:space="preserve"> caurulei OD63</t>
    </r>
  </si>
  <si>
    <r>
      <t>Pagrieziens 9</t>
    </r>
    <r>
      <rPr>
        <vertAlign val="superscript"/>
        <sz val="10"/>
        <rFont val="Arial"/>
        <family val="2"/>
      </rPr>
      <t>0</t>
    </r>
    <r>
      <rPr>
        <sz val="10"/>
        <rFont val="Arial"/>
        <family val="2"/>
      </rPr>
      <t xml:space="preserve"> caurulei OD63</t>
    </r>
  </si>
  <si>
    <r>
      <t>Pagrieziens 7</t>
    </r>
    <r>
      <rPr>
        <vertAlign val="superscript"/>
        <sz val="10"/>
        <rFont val="Arial"/>
        <family val="2"/>
      </rPr>
      <t>0</t>
    </r>
    <r>
      <rPr>
        <sz val="10"/>
        <rFont val="Arial"/>
        <family val="2"/>
      </rPr>
      <t xml:space="preserve"> caurulei OD63</t>
    </r>
  </si>
  <si>
    <r>
      <t>Pagrieziens 6</t>
    </r>
    <r>
      <rPr>
        <vertAlign val="superscript"/>
        <sz val="10"/>
        <rFont val="Arial"/>
        <family val="2"/>
      </rPr>
      <t>0</t>
    </r>
    <r>
      <rPr>
        <sz val="10"/>
        <rFont val="Arial"/>
        <family val="2"/>
      </rPr>
      <t xml:space="preserve"> caurulei OD63</t>
    </r>
  </si>
  <si>
    <r>
      <t>Pagrieziens 2</t>
    </r>
    <r>
      <rPr>
        <vertAlign val="superscript"/>
        <sz val="10"/>
        <rFont val="Arial"/>
        <family val="2"/>
      </rPr>
      <t>0</t>
    </r>
    <r>
      <rPr>
        <sz val="10"/>
        <rFont val="Arial"/>
        <family val="2"/>
      </rPr>
      <t xml:space="preserve"> caurulei OD63</t>
    </r>
  </si>
  <si>
    <t xml:space="preserve">PP dubultsienu kanalizācijas caurules ar uzmavām un blīvi OD200/174,6; H=3,0 - 3,5m,  ieguldes klase SN8, montāža un ar to saistītie darbi </t>
  </si>
  <si>
    <t xml:space="preserve">PP dubultsienu kanalizācijas caurules ar uzmavām un blīvi OD160/138,9; H=1,0 - 1,5m,  ieguldes klase SN8, montāža un ar to saistītie darbi </t>
  </si>
  <si>
    <t>Saliekamā sadzīves kanalizācijas aka PP DN1000/625  ar ķeta rāmi un vāku, H=2,5 - 3,0m,  montāža un vāka apbetonēšana (akas vāks ar SIA "JELGAVAS ŪDENS" logo)</t>
  </si>
  <si>
    <t>PP sadzīves kanalizācijas aka DN560/500 ar  ķeta rāmi un vāku, H=2,5 - 3,0m,  montāža un vāka apbetonēšana (akas vāks ar SIA "JELGAVAS ŪDENS" logo)</t>
  </si>
  <si>
    <t>PP revīzijas aka DN200/160 ar ķeta rāmi un vāku, H=1,0 - 1,5m,  montāža un vāka apbetonēšana (akas vāks ar SIA "JELGAVAS ŪDENS" logo)</t>
  </si>
  <si>
    <t>PP revīzijas aka DN200/160 ar ķeta rāmi un vāku, H=2,0 - 2,5m,  montāža un vāka apbetonēšana (akas vāks ar SIA "JELGAVAS ŪDENS" logo)</t>
  </si>
  <si>
    <t>Šķērsojumi ar esošajām inženierkomunikācijām, atšurfēšana, nepārsniedzot 3m dziļumu, minimālā platība 1m², maksimālais garums 5m (neieskaitot metāla gāzes vadu d530, d108 un d57)</t>
  </si>
  <si>
    <t>Esošā metāla gāzes vada d108 pārklāšana ar izolācijas materiālu (bituma brizols) tā šķērsojuma vietā, atraktā posma platumā</t>
  </si>
  <si>
    <t>Tranšejas rakšana un grunts izvešana uz atbērtni, Hvid=3,5 m</t>
  </si>
  <si>
    <t>Lokālā tāme Nr.4.8  - Egļu iela K</t>
  </si>
  <si>
    <t>Rūpnieciski ražota siltināta caurule SDR17 PE100 OD110  PN10, čaulā OD250; H1,5÷2,0m, montāža un ar to saistītie darbi</t>
  </si>
  <si>
    <t>Caurule SDR17 PE100 OD63  PN10; H2,0÷2,5m, montāža un ar to saistītie darbi</t>
  </si>
  <si>
    <r>
      <t>Dz/b grodu aka DN1000 komplektā ar betona pārsedzi un lūku 40t, ķeta vāku, H3,0</t>
    </r>
    <r>
      <rPr>
        <sz val="10"/>
        <rFont val="Symbol"/>
        <family val="1"/>
      </rPr>
      <t>¸</t>
    </r>
    <r>
      <rPr>
        <sz val="10"/>
        <rFont val="Arial"/>
        <family val="2"/>
      </rPr>
      <t>3,5m (ūdensvada tukšošnai). Aku paredzēt no saliekamajiem dzelzbetona grodiem atbilstoši LVS EN 1917 ar iestrādātiem gumijas blīvgredzeniem. Blīvējums atbilstoši LVS EN681, montāža, hidroizolācija, vāka apbetonēšana (akas vāks ar SIA "JELGAVS ŪDENS" logo)</t>
    </r>
  </si>
  <si>
    <t>PE EM trejgabals OD63/63</t>
  </si>
  <si>
    <t>Atloku pazemes aizbīdnis DN50 ar kāta pagarinātāju un noslēgkapi</t>
  </si>
  <si>
    <t>PE EM diametru pāreja OD110/63</t>
  </si>
  <si>
    <t>Universiālā dubultuzmava OD32/d32</t>
  </si>
  <si>
    <t>Atloku adapteris enkurojošs DN50</t>
  </si>
  <si>
    <t>Kustīgs noslēgvārsts DN50</t>
  </si>
  <si>
    <t>Aizsargčaula caurulei PE OD63</t>
  </si>
  <si>
    <r>
      <t>PE EM līkums 45</t>
    </r>
    <r>
      <rPr>
        <vertAlign val="superscript"/>
        <sz val="10"/>
        <rFont val="Arial"/>
        <family val="2"/>
      </rPr>
      <t xml:space="preserve">0 </t>
    </r>
    <r>
      <rPr>
        <sz val="10"/>
        <rFont val="Arial"/>
        <family val="2"/>
      </rPr>
      <t>OD110</t>
    </r>
  </si>
  <si>
    <r>
      <t>Pagrieziens 1</t>
    </r>
    <r>
      <rPr>
        <vertAlign val="superscript"/>
        <sz val="10"/>
        <rFont val="Arial"/>
        <family val="2"/>
      </rPr>
      <t>0</t>
    </r>
    <r>
      <rPr>
        <sz val="10"/>
        <rFont val="Arial"/>
        <family val="2"/>
      </rPr>
      <t xml:space="preserve"> caurulei OD110</t>
    </r>
  </si>
  <si>
    <r>
      <t>Pagrieziens 31</t>
    </r>
    <r>
      <rPr>
        <vertAlign val="superscript"/>
        <sz val="10"/>
        <rFont val="Arial"/>
        <family val="2"/>
      </rPr>
      <t>0</t>
    </r>
    <r>
      <rPr>
        <sz val="10"/>
        <rFont val="Arial"/>
        <family val="2"/>
      </rPr>
      <t xml:space="preserve"> caurulei OD63</t>
    </r>
  </si>
  <si>
    <r>
      <t>Pagrieziens 18</t>
    </r>
    <r>
      <rPr>
        <vertAlign val="superscript"/>
        <sz val="10"/>
        <rFont val="Arial"/>
        <family val="2"/>
      </rPr>
      <t>0</t>
    </r>
    <r>
      <rPr>
        <sz val="10"/>
        <rFont val="Arial"/>
        <family val="2"/>
      </rPr>
      <t xml:space="preserve"> caurulei OD63</t>
    </r>
  </si>
  <si>
    <t>Esošā ūdensvada d32 tamponēšana</t>
  </si>
  <si>
    <t xml:space="preserve">Zemes darbi projektēto kanalizācijas tīklu (Ū1) darbu zonā </t>
  </si>
  <si>
    <t>Lokālā tāme Nr.4.9  - Egļu iela U</t>
  </si>
  <si>
    <t xml:space="preserve">PP dubultsienu kanalizācijas caurules ar uzmavām un blīvi OD200/174,6; H=2,5 - 3,0m,  ieguldes klase SN8, montāža un ar to saistītie darbi  </t>
  </si>
  <si>
    <t xml:space="preserve">PP dubultsienu kanalizācijas caurules ar uzmavām un blīvi OD160/138,9; H=1,5 - 2,0m,  ieguldes klase SN8, montāža un ar to saistītie darbi </t>
  </si>
  <si>
    <t xml:space="preserve">PP dubultsienu kanalizācijas caurules ar uzmavām un blīvi OD160/138,9; H=2,0 - 2,5m,  ieguldes klase SN8, montāža un ar to saistītie darbi  </t>
  </si>
  <si>
    <t xml:space="preserve">PP dubultsienu kanalizācijas caurules ar uzmavām un blīvi OD160/138,9; H=2,5 - 3,0m,  ieguldes klase SN8, montāža un ar to saistītie darbi </t>
  </si>
  <si>
    <t>Saliekamā sadzīves kanalizācijas aka PP DN1000/625  ar ķeta rāmi un vāku, H=2,0 - 2,5m, montāža un vāka apbetonēšana (akas vāks ar SIA "JELGAVAS ŪDENS" logo)</t>
  </si>
  <si>
    <t>Universiālā dubultuzmava esošā/projektētā kanalizācijas vada savienošanai DN160/OD160</t>
  </si>
  <si>
    <t>Šķērsojumi ar esošajām inženierkomunikācijām, atšurfēšana, nepārsniedzot 3m dziļumu, minimālā platība 1m², maksimālais garums 5m (tai skaitā plastmasas gāzes vads d125 un d32)</t>
  </si>
  <si>
    <t>Esošo košumkrūmu likvidēšana</t>
  </si>
  <si>
    <t>Esošo dzīvžoga likvidēšana</t>
  </si>
  <si>
    <t>akā Br-K1-1</t>
  </si>
  <si>
    <t>Atloku trejgabals DN100/100</t>
  </si>
  <si>
    <t>Atloku aizbīdnis DN100</t>
  </si>
  <si>
    <t>Atloku adapteris enkurojošs DN100</t>
  </si>
  <si>
    <t>Aizsargčaula PE OD110 caurulei</t>
  </si>
  <si>
    <t>PE EM trejgabals OD32/32</t>
  </si>
  <si>
    <r>
      <t>Pagrieziens 14</t>
    </r>
    <r>
      <rPr>
        <vertAlign val="superscript"/>
        <sz val="10"/>
        <rFont val="Arial"/>
        <family val="2"/>
      </rPr>
      <t>0</t>
    </r>
    <r>
      <rPr>
        <sz val="10"/>
        <rFont val="Arial"/>
        <family val="2"/>
      </rPr>
      <t xml:space="preserve"> caurulei OD110</t>
    </r>
  </si>
  <si>
    <r>
      <t>Pagrieziens 2</t>
    </r>
    <r>
      <rPr>
        <vertAlign val="superscript"/>
        <sz val="10"/>
        <rFont val="Arial"/>
        <family val="2"/>
      </rPr>
      <t>0</t>
    </r>
    <r>
      <rPr>
        <sz val="10"/>
        <rFont val="Arial"/>
        <family val="2"/>
      </rPr>
      <t xml:space="preserve"> caurulei OD100</t>
    </r>
  </si>
  <si>
    <r>
      <t>Pagrieziens 1</t>
    </r>
    <r>
      <rPr>
        <vertAlign val="superscript"/>
        <sz val="10"/>
        <rFont val="Arial"/>
        <family val="2"/>
      </rPr>
      <t>0</t>
    </r>
    <r>
      <rPr>
        <sz val="10"/>
        <rFont val="Arial"/>
        <family val="2"/>
      </rPr>
      <t xml:space="preserve"> caurulei OD32</t>
    </r>
  </si>
  <si>
    <t>Esošā ūdensvada d32 demontāža</t>
  </si>
  <si>
    <t>Esošā ūdensvada akas demontāža</t>
  </si>
  <si>
    <t>Lokālā tāme Nr.4.11  - Brūkleņu iela U</t>
  </si>
  <si>
    <t>Lokālā tāme Nr.4.10  - Brūkleņu  iela K</t>
  </si>
  <si>
    <t>Lokālā tāme Nr.4.12  - E.Melngaiļa iela K</t>
  </si>
  <si>
    <t>Lokālā tāme Nr.4.13  - E.Melngaiļa  iela K</t>
  </si>
  <si>
    <t>Lokālā tāme Nr.4.14  -E.Melngaiļa  iela K</t>
  </si>
  <si>
    <t>Lokālā tāme Nr.4.15  - E.Melngaiļa iela U</t>
  </si>
  <si>
    <t>Lokālā tāme Nr.5.1  - Palu iela K</t>
  </si>
  <si>
    <t>Lokālā tāme Nr.5.2 - Palu iela U</t>
  </si>
  <si>
    <t>Lokālā tāme Nr.5.3  - Palu iela segumu atjaunošana</t>
  </si>
  <si>
    <t>Lokālā tāme Nr.6.1  - Garozas  iela K</t>
  </si>
  <si>
    <t>Lokālā tāme Nr.6.2 - Garozas iela seguma atjaunošana</t>
  </si>
  <si>
    <t>E. MELNGAIĻA IELA</t>
  </si>
  <si>
    <t xml:space="preserve"> Sadzīves kanalizācija K1 (posms no EAK-3 līdz Em-K1-6)</t>
  </si>
  <si>
    <t>PP dubultsienu kanalizācijas caurules ar uzmavām un blīvi OD200/174,6; H=2,0 - 2,5m,  ieguldes klase SN8, montāža unar to saistītie darbi</t>
  </si>
  <si>
    <t xml:space="preserve">PP dubultsienu kanalizācijas caurules ar uzmavām un blīvi OD200/174,6; H=2,5 - 3,0m,  ieguldes klase SN8, montāža unar to saistītie darbi </t>
  </si>
  <si>
    <t xml:space="preserve">PP dubultsienu kanalizācijas caurules ar uzmavām un blīvi OD160/138,9; H=2,0 - 2,5m,  ieguldes klase SN8, montāža unar to saistītie darbi </t>
  </si>
  <si>
    <t>Šķērsojumi ar esošajām inženierkomunikācijām, atšurfēšana, nepārsniedzot 3m dziļumu, minimālā platība 1m², maksimālais garums 5m (tai skaitā ar esošo plastmasas gāzes vadu d125 un d63)</t>
  </si>
  <si>
    <t>Dzīvžoga likvidēšana</t>
  </si>
  <si>
    <t xml:space="preserve"> Sadzīves kanalizācija K1 (posms no Eg-K1-5 (neieskaitot) līdz Eg-K1-7)</t>
  </si>
  <si>
    <t xml:space="preserve"> Sadzīves kanalizācija K1 (posms no Br-K1-6 (neieskaitot) līdz Br-K1-8)</t>
  </si>
  <si>
    <t xml:space="preserve">PP dubultsienu kanalizācijas caurules ar uzmavām un blīvi OD200/174,6; H=2,0 - 2,5m,  ieguldes klase SN8, montāža un ar to saistītie darbi  </t>
  </si>
  <si>
    <t xml:space="preserve">Šķērsojumi ar esošajām inženierkomunikācijām, atšurfēšana, nepārsniedzot 3m dziļumu, minimālā platība 1m², maksimālais garums 5m (tai skaitā plasmases gāzes vads d125) </t>
  </si>
  <si>
    <t>Caurule SDR17 PE100 OD63  PN10;  H1,0÷1,5m, montāža un ar to saistītie darbi</t>
  </si>
  <si>
    <t xml:space="preserve">Caurule SDR17 PE100 OD63  PN10; H1.5÷2.0m, montāža un ar to saistītie darbi </t>
  </si>
  <si>
    <t>PE EM dubultuzmava OD32</t>
  </si>
  <si>
    <t>Universiālā dubultuzmava OD63/d63</t>
  </si>
  <si>
    <t>UH-2, UH-3</t>
  </si>
  <si>
    <r>
      <t>Pagrieziens 58</t>
    </r>
    <r>
      <rPr>
        <vertAlign val="superscript"/>
        <sz val="10"/>
        <rFont val="Arial"/>
        <family val="2"/>
      </rPr>
      <t>0</t>
    </r>
    <r>
      <rPr>
        <sz val="10"/>
        <rFont val="Arial"/>
        <family val="2"/>
      </rPr>
      <t xml:space="preserve"> caurulei OD110</t>
    </r>
  </si>
  <si>
    <r>
      <t>Pagrieziens 8</t>
    </r>
    <r>
      <rPr>
        <vertAlign val="superscript"/>
        <sz val="10"/>
        <rFont val="Arial"/>
        <family val="2"/>
      </rPr>
      <t>0</t>
    </r>
    <r>
      <rPr>
        <sz val="10"/>
        <rFont val="Arial"/>
        <family val="2"/>
      </rPr>
      <t xml:space="preserve"> caurulei OD110</t>
    </r>
  </si>
  <si>
    <r>
      <t>Pagrieziens 4</t>
    </r>
    <r>
      <rPr>
        <vertAlign val="superscript"/>
        <sz val="10"/>
        <rFont val="Arial"/>
        <family val="2"/>
      </rPr>
      <t>0</t>
    </r>
    <r>
      <rPr>
        <sz val="10"/>
        <rFont val="Arial"/>
        <family val="2"/>
      </rPr>
      <t xml:space="preserve"> caurulei OD63</t>
    </r>
  </si>
  <si>
    <r>
      <t>Pagrieziens 1</t>
    </r>
    <r>
      <rPr>
        <vertAlign val="superscript"/>
        <sz val="10"/>
        <rFont val="Arial"/>
        <family val="2"/>
      </rPr>
      <t>0</t>
    </r>
    <r>
      <rPr>
        <sz val="10"/>
        <rFont val="Arial"/>
        <family val="2"/>
      </rPr>
      <t xml:space="preserve"> caurulei OD63</t>
    </r>
  </si>
  <si>
    <r>
      <t xml:space="preserve">Ekstrudētais polistirols EPS100 (siltumvadītspējas koificients </t>
    </r>
    <r>
      <rPr>
        <sz val="10"/>
        <rFont val="Calibri"/>
        <family val="2"/>
      </rPr>
      <t>ƛ</t>
    </r>
    <r>
      <rPr>
        <sz val="10"/>
        <rFont val="Arial"/>
        <family val="2"/>
      </rPr>
      <t xml:space="preserve">=0,029 W/m*K) 5 cm biezs, cauruļvada OD63 siltināšanai </t>
    </r>
  </si>
  <si>
    <t>Šķērsojumi ar esošajām inženierkomunikācijām, atšurfēšana, nepārsniedzot 3m dziļumu, minimālā platība 1m², maksimālais garums 5m (tai skaitā plastmasas gāzes vads d125 un d63)</t>
  </si>
  <si>
    <t>Esošā ūdensvada d63 tamponēšana</t>
  </si>
  <si>
    <t>Esošā akas demontāža</t>
  </si>
  <si>
    <r>
      <t xml:space="preserve">PP dubultsienu kanalizācijas caurules ar uzmavām un blīvi </t>
    </r>
    <r>
      <rPr>
        <sz val="10"/>
        <rFont val="Calibri"/>
        <family val="2"/>
      </rPr>
      <t>Ø</t>
    </r>
    <r>
      <rPr>
        <sz val="10"/>
        <rFont val="Arial"/>
        <family val="2"/>
      </rPr>
      <t xml:space="preserve">200/174,6; H=1,0-1,5m,  ieguldes klase SN8, montāža un ar to saistītie darbi </t>
    </r>
  </si>
  <si>
    <t>PP dubultsienu kanalizācijas caurules ar uzmavām un blīvi Ø200/174,6; H=2,5-3,0m,  ieguldes klase SN8, montāža un ar to saistītie darbi</t>
  </si>
  <si>
    <t>PP dubultsienu kanalizācijas caurules ar uzmavām un blīvi Ø200/174,6; H=3,0-3,5m,  ieguldes klase SN8, montāža un ar to saistītie darbi</t>
  </si>
  <si>
    <t>Ultra aizsarguzmava ar smilšu klājumu Ø200 pie dz.bet. aku grØiem</t>
  </si>
  <si>
    <t>Ultra aizsarguzmava ar smilšu klājumu Ø160 pie dz.bet. aku grØiem</t>
  </si>
  <si>
    <t>Šķērsojumi ar esošajām inženierkomunikācijām, atšurfēšana, nepārsniedzot 3,5m dziļumu, minimālā platība 1m², maksimālais garums 5m</t>
  </si>
  <si>
    <t>Esošā kanalizācijas vada d200 demontāža</t>
  </si>
  <si>
    <t>akās K-1; K-13</t>
  </si>
  <si>
    <t>Līkums 45o ar uzmavām caurulei Ø200</t>
  </si>
  <si>
    <t>Caurule SDR11 PE100 Ø40  PN10; H=2,0-2,5m, montāža un ar to saistītie darbi</t>
  </si>
  <si>
    <t>PE EM redukcijas trejgabals Ø110/90</t>
  </si>
  <si>
    <t>PE EM redukcijas dubultuzmava Ø90/63</t>
  </si>
  <si>
    <t>PE EM redukcijas dubultuzmava Ø63/40</t>
  </si>
  <si>
    <t>Pazemes tipa servisa aizbīdnis DCI DN50 ar iekšējām vītnēm un ISO savienojumiem, ar teleskopisku pagarinātājkātu un peldošu ielas kapi, t.sk. kapes apbetonēšana</t>
  </si>
  <si>
    <r>
      <t>PE EM līkums 90</t>
    </r>
    <r>
      <rPr>
        <vertAlign val="superscript"/>
        <sz val="10"/>
        <rFont val="Arial"/>
        <family val="2"/>
      </rPr>
      <t>0</t>
    </r>
    <r>
      <rPr>
        <sz val="10"/>
        <rFont val="Arial"/>
        <family val="2"/>
      </rPr>
      <t xml:space="preserve"> caurulei Ø110</t>
    </r>
  </si>
  <si>
    <t>PE EM līkums 900 caurulei Ø32</t>
  </si>
  <si>
    <t>PE Kontakt.met. līkums 600 caurulei Ø110</t>
  </si>
  <si>
    <t>PE Kontakt.met. līkums 220 caurulei Ø110</t>
  </si>
  <si>
    <t>PE Kontakt.met. līkums 110 caurulei Ø110</t>
  </si>
  <si>
    <t>Atloku adapters DCI UNI DN100 caurulei PE Ø110</t>
  </si>
  <si>
    <t>Atloku adapters DCI DN100 caurulei PVC Ø110</t>
  </si>
  <si>
    <t>Atloku adapters DCI DN50 caurulei PE Ø63</t>
  </si>
  <si>
    <t>Šķērsojumi ar esošajām inženierkomunikācijām, atšurfēšana, nepārsniedzot 2,5m dziļumu, minimālā platība 1m², maksimālais garums 5m</t>
  </si>
  <si>
    <t>Krūmu izzāģēšana, t.sk. sakņu likvidācija</t>
  </si>
  <si>
    <t>Koku izzāģēšana, celmu  izraušana</t>
  </si>
  <si>
    <t xml:space="preserve">PP dubultsienu kanalizācijas caurules ar uzmavām un blīvi Ø315/274,1; H=3,0-3,5m,  ieguldes klase SN8, montāža un ar to saistītie darbi </t>
  </si>
  <si>
    <t xml:space="preserve">PP dubultsienu kanalizācijas caurules ar uzmavām un blīvi Ø315/274,1; H=3,5-4,0m,  ieguldes klase SN8, montāža un ar to saistītie darbi </t>
  </si>
  <si>
    <t>Gala noslēgs ar uzmavu un gumijas blīvgredzenu caurulei Ø315</t>
  </si>
  <si>
    <t>Ultra aizsarguzmava ar smilšu klājumu Ø315 pie dz.bet. aku grodiem esošajā akā Prohorova ielā</t>
  </si>
  <si>
    <t>Pielikums Nr.11</t>
  </si>
  <si>
    <t xml:space="preserve">Šķērsojumi ar esošajām inženierkomunikācijām, atšurfēšana, nepārsniedzot 4,0m dziļumu, minimālā platība 1m², maksimālais garums 5m </t>
  </si>
  <si>
    <t>akā K-6</t>
  </si>
  <si>
    <t>akā K-1 (esoša)</t>
  </si>
  <si>
    <t>Asfalta seguma atjaunošana (h=8cm ABT-8; 14cm dolomīta šķembas fr.20-40), paredzot vertikālā savienojuma apstrādi ar atbilstošu bitumena mastiku</t>
  </si>
  <si>
    <t>Asfalta seguma atjaunošana (h=18cm - 4cm ABT-16; 6 cm AG-22; 8 cm AG-32; 20 cm dolomīta šķembas fr.20-40; 26 cm dolomīta šķembas fr.40-70), paredzot vertikālā savienojuma apstrādi ar atbilstošu bitumena mastiku</t>
  </si>
  <si>
    <t xml:space="preserve">Projektu sadaļas nosaukums un apzīmējums </t>
  </si>
  <si>
    <t>Druvu iela K</t>
  </si>
  <si>
    <t>Lokālā tāme Nr.1.1  - Druvu iela K</t>
  </si>
  <si>
    <t>Lokālā tāme Nr.1.2  - Druvu iela U</t>
  </si>
  <si>
    <t>Druvu iela U</t>
  </si>
  <si>
    <t>Druvu iela segumu atjaunošana</t>
  </si>
  <si>
    <t>Ābeļu iela K</t>
  </si>
  <si>
    <t>Ābeļu iela U</t>
  </si>
  <si>
    <t>Ābeļu iela segumu atjaunošana</t>
  </si>
  <si>
    <t>Dārza iela K</t>
  </si>
  <si>
    <t>Dārza iela segumu atjaunošana</t>
  </si>
  <si>
    <t>Lauku iela K</t>
  </si>
  <si>
    <t>Lauku iela U</t>
  </si>
  <si>
    <t>Lauku iela segumu atjaunošana</t>
  </si>
  <si>
    <t>Vidus iela K</t>
  </si>
  <si>
    <t>Vidus iela segumu atjaunošana</t>
  </si>
  <si>
    <t>Griezes iela K</t>
  </si>
  <si>
    <t>Griezes iela segumu atjaunošana</t>
  </si>
  <si>
    <t>Griezes iela U</t>
  </si>
  <si>
    <t>Parka iela K</t>
  </si>
  <si>
    <t>Parka iela U</t>
  </si>
  <si>
    <t>Apiņu iela K</t>
  </si>
  <si>
    <t>Rasas iela K</t>
  </si>
  <si>
    <t>Rasas iela U</t>
  </si>
  <si>
    <t>Egļu iela K</t>
  </si>
  <si>
    <t>Egļu iela U</t>
  </si>
  <si>
    <t>Brūkleņu iela K</t>
  </si>
  <si>
    <t>Brūkleņu iela U</t>
  </si>
  <si>
    <t>E.Melngaiļa iela K</t>
  </si>
  <si>
    <t>E.Melngaiļa iela U</t>
  </si>
  <si>
    <t>Palu iela K</t>
  </si>
  <si>
    <t>Palu iela segumu atjaunošana</t>
  </si>
  <si>
    <t>Palu iela U</t>
  </si>
  <si>
    <t>Garozas iela K</t>
  </si>
  <si>
    <t>Garozas iela segumu atjaunošana</t>
  </si>
  <si>
    <t xml:space="preserve">1. Ar šo apliecinam, ka esam  iepazinušies ar  potenciālajiem būvlaukumie un darba apstākļiem uz vietas. Tāpat esam  iepazinušies ar līguma projektu, tehniskajiem  projektiem, tehniskājām specifikācijām, norādījumiem iepirkumu veidnēs, kā arī pārējo iepirkuma dokumentāciju un esam iekļāvuši visas nepieciešamās izmaksas lai pilnībā realizētu būvprojektos doto būvdarbu apjomu atbilstoši visiem nosacījumiem pilnā apjomā. </t>
  </si>
  <si>
    <t xml:space="preserve">Ar šo apliecinam, ka esam  iepazinušies ar  potenciālajiem būvlaukumiem un darba apstākļiem uz vietas. Tāpat esam  iepazinušies ar līguma projektu, tehniskajiem  projektiem, tehniskājām specifikācijām, norādījumiem iepirkumu veidnēs, kā arī pārējo iepirkuma dokumentāciju un esam iekļāvuši visas nepieciešamās izmaksas lai pilnībā realizētu tehniskajos projektos doto būvdarbu apjomu atbilstoši visiem nosacījumiem pilnā apjomā. </t>
  </si>
  <si>
    <t>Tranšejas aizbēršana līdz ceļa seguma "pīrāgam" ar pievesto grunti - smilšaina grunts ar filtrācijas koeficientu ≥ 1 m/dnn, smilts blīvums ne mazāks par 0,98 no dabīgā blīvuma</t>
  </si>
  <si>
    <t xml:space="preserve">Tranšejas aizbēršana līdz ceļa seguma "pīrāgam" ar pievesto grunti - smilšaina grunts ar filtrācijas koificientu ≥ 1, smilts blīvums ne mazāks par 0,98 no dabīgā blīvuma. </t>
  </si>
  <si>
    <t xml:space="preserve">Esošās iepriekš izraktās un aizvestās grunts atvešana atpakaļ un tranšejas aizbēršana zāliena zonā. </t>
  </si>
  <si>
    <t>Esošās iepriekš izraktās un aizvestās grunts atvešana atpakaļ un tranšejas aizbēršana zāliena zonā</t>
  </si>
  <si>
    <t>Tranšejas aizbēršana līdz ceļa seguma "pīrāgam" ar pievesto grunti - smilšaina grunts ar filtrācijas koificientu ≥ 1, smilts blīvums ne mazāks par 0,98 no dabīgā blīvuma</t>
  </si>
  <si>
    <t>Grāvja malā esošo aku aizsargcaurules konstrukcija</t>
  </si>
  <si>
    <t>Esošā grants seguma virskārtas demontāža un utilizācija (hvid=5cm)</t>
  </si>
  <si>
    <t>Esošā grants seguma apakškārtas demontāža un utilizācija (hvid=25cm)</t>
  </si>
  <si>
    <t>Grants seguma virskārtas atjaunošana h=5cm, tai skaitā sablīvēšana un planēšana (atbilstoši standarta rasējumam Nr.2)</t>
  </si>
  <si>
    <t>Grants seguma apakškārtas atjaunošana h=25cm, tai skaitā sablīvēšana un planēšana (atbilstoši standarta rasējumam Nr.2)</t>
  </si>
  <si>
    <t>Grants seguma virskārtas  atjaunošana h=5cm, tai skaitā sablīvēšana un planēšana (atbilstoši rasējumam ŪKT-20)</t>
  </si>
  <si>
    <t>Grants seguma apakškārtas atjaunošana h=25cm, tai skaitā sablīvēšana un planēšana (atbilstoši rasējumam ŪKT-20)</t>
  </si>
  <si>
    <t xml:space="preserve">Tranšejas aizbēršana līdz ceļa seguma "pīrāgam" ar pievesto grunti - smilšaina grunts ar filtrācijas koificientu ≥ 1, smilts blīvums ne mazāks par 0,98 no dabīgā blīvuma </t>
  </si>
  <si>
    <t xml:space="preserve">Esošās iepriekš izraktās un aizvestās grunts atvešana atpakaļ un tranšejas aizbēršana zāliena zonā </t>
  </si>
  <si>
    <t xml:space="preserve"> Sadzīves kanalizācija K1 (posms no Ra-K1-1 līdz Ra-K1-7) </t>
  </si>
  <si>
    <t xml:space="preserve">PP dubultsienu kanalizācijas caurules ar uzmavām un blīvi OD250/215,9; H=2,5 - 3,0m,  ieguldes klase SN8, montāža un ar to saistītie darbi </t>
  </si>
  <si>
    <t>Universiālā dubultuzmava esošā/projektētā kanalizācijas vada savienošanai DN250/OD250</t>
  </si>
  <si>
    <t>Cauruļvada pabēruma un apbēruma ierīkošana (Hvid=60cm), izmantojot smilts materiālu (skatīt rasējumu ŪKT-18)</t>
  </si>
  <si>
    <t xml:space="preserve">Tranšejas rakšana un grunts izvešana uz atbērtni, </t>
  </si>
  <si>
    <t>LĪGUMS:</t>
  </si>
  <si>
    <t>A</t>
  </si>
  <si>
    <t>B</t>
  </si>
  <si>
    <t>C</t>
  </si>
  <si>
    <t>D</t>
  </si>
  <si>
    <t>Vienības cena un vispārīgie samaksas nosacījumi</t>
  </si>
  <si>
    <t>Vienības cenas ir fiksētas un nav maināmas Līguma izpildes laikā. Papildus darbu vai neparedzētu darbu vērtības noteikšanai, izmantojamas Apjomu tabulās norādītās līdzvērtīgu darbu vienības izmaksas.</t>
  </si>
  <si>
    <t xml:space="preserve">Šo darba apjomu izpratnē tādu izmaksu pozīciju izmaksas, kurām Apjomu tabulās Pretendents nav norādījis vienības cenu vai summu, ir ietvertas citās izmaksu pozīcijās, kurām ir norādīta vienības cena un summa. </t>
  </si>
  <si>
    <t>Vienības cenās ir jāietver visas tādas tiešas un netiešas izmaksas, kādas saistītas ar Līguma noteikumu un Tehniskās specifikācijas prasību ievērošanu, piem., trašu nospraušana, pievadu precizēšana, izbūvēto darbu pārbaudes, paraugu ņemšana, ziņojumu sagatavošana, izpilddokumentācijas sagatavošana un saskaņošana, būvuzņēmēja darba telpu izveide būvlaukumā, transports, satiksmes organizācija, darbu drošība, būvvietas apsardze, ielu slaucīšana, būvvietas attīrīšana no gružiem, visa veida pagaidu darbi un palīgdarbi (piem., pagaidu gājēju ceļi, laipas, barjeras, balsti, tranšeju stiprinājumi, piebraucamie ceļi u.c.), būvdarbu vadība, darbinieku algas, nodokļi (izņemot PVN) un nodevas, atsevišķi neminētas apdrošināšanas, virsizdevumi un peļņa.</t>
  </si>
  <si>
    <t>Darbu izmaiņas un neparedzētie izdevumi</t>
  </si>
  <si>
    <t xml:space="preserve">Veiktā darba izpildes apjoma vērtējums veicot darbu pieņemšanu: </t>
  </si>
  <si>
    <t xml:space="preserve">Zemāk minētie % nozīmē, par kādu % no kopējā izmērītā apjoma tiks uzskatīts, ka darbi izpildīti konkrētajā darbu pieņemšanas posmā. Konkrētajā darbu pieņemšanas posmā sagatavojot darbu pieņemšanas nodošanas aktu neizpildīto darbu summas aprēķināmas un jāietur līdz visu nosacījumu faktiskajai izpildei nākošajos posmos. </t>
  </si>
  <si>
    <t xml:space="preserve">Ūdensvada un kanalizācijas tīkli: </t>
  </si>
  <si>
    <t>90% no cauruļvada izbūves izmaksām un ar to saistīto elementu izbūves izmaksām - Veikta un izturēta ūdensvada hidrauliskā pārbaude ūdensvadam un/vai spiedvadam, vai pašteces kanalizācijas cauruļvadiem veikta TV inspekcija - Ir sagatavotas un iesniegtas cauruļvada novietojuma un tekņu vai cauruļvada virsu atzīmju pagaidu uzmērījumu izpildshēmas. Veiktas aizbērtās tranšejas grunts blīvējuma pārbaudes.</t>
  </si>
  <si>
    <t xml:space="preserve">Segumu atjaunošana: </t>
  </si>
  <si>
    <t xml:space="preserve">35% - Grants seguma apakškārta (šķembu slānis) atjaunota un noblīvēta, bet nav veiktas nepieciešamās cauruļvadu, skataku, aizbīdņu un hidrantu pārbaudes. Veiktas aizbērtās tranšejas sablīvējuma pārbaudes. </t>
  </si>
  <si>
    <t xml:space="preserve">75% - Grants seguma apakškārta atjaunota konkrētajā tāmē norādītajā posmā abām inženierkomunikācijām (ūdensvads un kanalizācija), un ir veiktas nepieciešamās cauruļvadu, skataku (t.sk apbetonējums), aizbīdņu un hidrantu pārbaudes un aizbērtās tranšejas grunts blīvējuma pārbaudes. </t>
  </si>
  <si>
    <t xml:space="preserve">90% - Grants segums atjaunots pilnībā un ir veiktas nepieciešamās cauruļvadu, skataku, aizbīdņu un hidrantu pārbaudes, kā arī seguma un tranšeju blīvējuma pārbaudes. </t>
  </si>
  <si>
    <t xml:space="preserve">Zālāju, bruģa asfalta atjaunošana netiks daļēji pieņemta un apmaksāta, bet tiks apmaksāta tikai pēc šo darbu 100% izpildes un visu elementu pārbaudes. </t>
  </si>
  <si>
    <t xml:space="preserve">Augstāk minētās mērīšanas un apmaksas metodes neierobežo būvuzņēmēju būvdarbu tehnoloģijas izvēlē, bet nosaka, kā tiks mērīti un pieņemti veiktie būvdarbi atbilstoši iepirkumā dotajiem darbu apjomiem, kuri doti finanšu iepirkuma veidnēs. Augstāk minētie % nekādi neierobežo līgumā noteikto ieturējumu pielietošanu un garantiju nodrošināšanu līdz objekta nodošanai ekspluatācijā un garantijas periodā. </t>
  </si>
  <si>
    <t xml:space="preserve">Pārbaužu rezultā atklāto defektu novēršanas izmaksas pilnībā gulstās uz Uzņēmējuu un netiks nekādi apmasātas no Pasūtītāja puses, bet Uzņēmējam ir pienākums tās veikt atbilstoši tehniskā projekta un/vai tehnisko specifikāciju prasībām lai nodrošinātu atbilstošu būvdarbu kvalitāti. </t>
  </si>
  <si>
    <t xml:space="preserve">Pēc defektu novērsanas un/vai citu iemeslu pēc nepieciešamo papildus pārbaužu izmaksas netiks apmaksātas no Pasūtītāja puses, bet Uzņēmējam tās ir jāsedz atbilstošā apjomā lai Pasūtītājs un Inženieris varētu pārliecināties par to ka viss ir izbūvēts atbilstoša kvalitātē. </t>
  </si>
  <si>
    <t>Izmantotie saīsinājumi:</t>
  </si>
  <si>
    <t>milimetrs</t>
  </si>
  <si>
    <t>mm</t>
  </si>
  <si>
    <t>eiro</t>
  </si>
  <si>
    <t>EURO</t>
  </si>
  <si>
    <t>centimetrs</t>
  </si>
  <si>
    <t>cm</t>
  </si>
  <si>
    <t>gabals</t>
  </si>
  <si>
    <t>Gab</t>
  </si>
  <si>
    <t>metrs</t>
  </si>
  <si>
    <t>cilvēkstunda</t>
  </si>
  <si>
    <t>c/st</t>
  </si>
  <si>
    <t>kilometrs</t>
  </si>
  <si>
    <t>km</t>
  </si>
  <si>
    <t>mašīnstunda</t>
  </si>
  <si>
    <t>m/st</t>
  </si>
  <si>
    <t>kvadrātmilimetrs</t>
  </si>
  <si>
    <t>daudzums</t>
  </si>
  <si>
    <t>Q</t>
  </si>
  <si>
    <t>kvadrātcentimetrs</t>
  </si>
  <si>
    <t>procenti</t>
  </si>
  <si>
    <t>%</t>
  </si>
  <si>
    <t>kvadrātmetrs</t>
  </si>
  <si>
    <t>frakcija</t>
  </si>
  <si>
    <t>Fr</t>
  </si>
  <si>
    <t>hektārs</t>
  </si>
  <si>
    <t>ha</t>
  </si>
  <si>
    <t>augstums</t>
  </si>
  <si>
    <t>H</t>
  </si>
  <si>
    <t>kubikmetrs</t>
  </si>
  <si>
    <t>biezums</t>
  </si>
  <si>
    <t>Biez</t>
  </si>
  <si>
    <t>litrs</t>
  </si>
  <si>
    <t>l</t>
  </si>
  <si>
    <t>polietilēns</t>
  </si>
  <si>
    <t>PE</t>
  </si>
  <si>
    <t>kilograms</t>
  </si>
  <si>
    <t>kg</t>
  </si>
  <si>
    <t>augsta blīvuma polietilēns</t>
  </si>
  <si>
    <t>PEH</t>
  </si>
  <si>
    <t>tonna</t>
  </si>
  <si>
    <t>t</t>
  </si>
  <si>
    <t>polivinihlorīds</t>
  </si>
  <si>
    <t>PVC</t>
  </si>
  <si>
    <t>summa</t>
  </si>
  <si>
    <t>sum</t>
  </si>
  <si>
    <t>polipropilēns</t>
  </si>
  <si>
    <t>PP</t>
  </si>
  <si>
    <t>numurs</t>
  </si>
  <si>
    <t>nr</t>
  </si>
  <si>
    <t>segums</t>
  </si>
  <si>
    <t>Seg</t>
  </si>
  <si>
    <t>stunda</t>
  </si>
  <si>
    <t>st</t>
  </si>
  <si>
    <t>nominālais spiediens</t>
  </si>
  <si>
    <t>PN</t>
  </si>
  <si>
    <t>nedēļa</t>
  </si>
  <si>
    <t>nd</t>
  </si>
  <si>
    <t>asfaltbetons</t>
  </si>
  <si>
    <t>ABT</t>
  </si>
  <si>
    <t>mēnesis</t>
  </si>
  <si>
    <t>mēn</t>
  </si>
  <si>
    <t>APJOMU TABULAS</t>
  </si>
  <si>
    <t xml:space="preserve">Izpildītājam ir jāizceno visas tāmēs norādītās pozīcijas. Pozīcijas iekļautajām cenām jābūt punktos aprakstīto darbu pilnām vērtībām, ieskaitot visas izmaksas, kuras varētu būt nepieciešamas būvdarbu laikā darbu uzsākšanai un organizēšanai, kas aprakstītas kopā ar jebkuru pagaidu būvi un tās uzstādīšanu, kas var būt nepieciešama, kā arī vispārējiem riskiem, atbildību un pienākumiem, kas noteikti dokumentos, būvnormatīvos, standartos un likumdošanas aktos uz kuriem balstās konkursa nolikums. Tiks pieņemts, ka izcenojumi, kas ir iekļauti, bet nav nekādi ierobežoti visām izmaksām, kas attiecas uz: pieskaitāmajiem izdevumiem, darbaspēka nodokļiem, peļņu, pabalstiem būvdarbu laukuma organizēšanai, pārbaudēm, kvalitātes kontrolei, trašu nospraušanai, darbības uzsākšanai, izpildes rasējumu izstrādei, izmaksas, kas attiecas uz līgumiskajiem pienākumiem u.c., kas sastāda darbu daļu un aktivitātes, kuras iekļautas Līgumā, ir vienlīdzīgi sadalīti pa visiem vienību izcenojumiem.  Ievērojot minēto, pozīcijas izcenojumā nav pieļaujama nulles vērtības norādīšana. </t>
  </si>
  <si>
    <t>Visas izmaksas jāizsaka latos (EURO) bez Pievienotās vērtības nodokļa 21% (PVN). Finanšu piedāvājumā izdevumu pozīcijas uzrādīt, kā arī vienību izmaksas un izmaksas kopā uz visu apjomu aprēķināt, cenu norādot ar diviem cipariem aiz komata.</t>
  </si>
  <si>
    <t xml:space="preserve">Apjomu tabulas ir pamatā jāaizpilda pēc pievienotā parauga, kurš ir atbilstošs 2006.gada 19.decembra Ministru kabineta noteikumiem Nr.1014 "Noteikumi par Latvijas būvnormatīvu LBN 501-06 "Būvizmaksu noteikšanas kārtība". </t>
  </si>
  <si>
    <t>Piedāvājuma cenā, kuru veido izmaksu pozīcijas, jābūt iekļautiem visiem plānotajiem izdevumiem par darbu, pakalpojumiem, materiāliem un iekārtām, kas nepieciešami Līguma izpildei pilnā apmērā un atbilstošā kvalitātē saskaņā ar Latvijas Republikas normatīvajiem tiesību aktiem, standartu prasībām, atbildīgo institūciju rīkojumiem, Līguma noteikumiem, Tehniskajām specifikācijām, Tehniskajiem projektiem.</t>
  </si>
  <si>
    <t>Nosakot darbu un materiālu cenas Pretendentam jāņem vērā, ka samaksa ir paredzēta tikai par pilnīgi pabeigtu darbu - tīru darba apjomu, svaru, izmēriem, ekspluatācijai gatavu būvi, neņemot vērā radušos atlikumus, atgriezumus, virsmas liekumus utml.</t>
  </si>
  <si>
    <t>Cauruļvadu apbērumi, pabērumi, rakšanas darbi un tranšeju aizbēršanas darbu un materiālu apjomi doti m3 pilnīgi blīvam un iestrādātam materiālam.</t>
  </si>
  <si>
    <t xml:space="preserve">Savukārt seguma atjaunošanas darbi tiek mērīti m2, kur viens kvadrātmetrs ietver visas nepieciešamās sagataves kārtas ar to atbilstošu iestrādi,kā arī virsējo seguma kārtu ar iestrādi atbilstoši tehniskajam projektam un vai tehniskajām specifikācijām. </t>
  </si>
  <si>
    <t xml:space="preserve">Samaksa par padarīto darbu tiks veikta pēc faktiski padarītā, uzmērītā(sagatavotas izpildshēmas) un izpilddokumentācijā fiksētā apjoma, nevis pēc Apjomu tabulā noteiktā daudzuma, ievērojot zemāk minētos nosacījumus, jeb mērījumu metodes. </t>
  </si>
  <si>
    <t>Sastādot iepirkumu veidnes rakšanas un zemes darbu un izmaksu aprēķinam inženierkomunikāciju izbūvei pieņemts, ka maksimālais tranšejas platums uz vienu inženierkomunikāciju ir 1.5 m. Būvuzņēmējs var organizējot darbus izmantot platākās tranšejas, bet šādos gadījumos maksimālais apmaksājamais darbu apjoms tiks mērīts izejot no tranšejas platuma ierobežojuma 1.5 m uz inženierkomunikāciju, kura izbūvējama ar rakšanas metodi. Gadījumos, ja faktiskais tranšejas platums būs mazāks par 1.5m uz inženierkomunikāciju, tad apmaksa par rakšanas un zemes darbiem tiks veikta pēc faktiskā tranšejas platuma.</t>
  </si>
  <si>
    <t xml:space="preserve">Gadījumos ja Uzņēmējs ir veicis rakšanas darbus platākās vai šaurākās tranšejās nekā paredzēts, tad segumu atjaunošana jāveic pilnā apjomā visā tranšejas platumā ievērtējot, ka seguma atjaunošana jāveic 0.5m uz katru pusi no izraktās tranšejas. </t>
  </si>
  <si>
    <t xml:space="preserve">Seguma atjaunošanai virs inženierkomunikācijām, ir ierēķināts, ka tā platums vidēji ir 2.5m uz vienu metru izbūvējamās inženierkomunikācijas, kura tiek izbūvēt ar rakšanas metodi ietverot visus nepieciešamos seguma atjaunošanas slāņus atbilstoši konkrētai vietai, tehniskajām specifikācijām un tehniskajam projektam. </t>
  </si>
  <si>
    <t xml:space="preserve">Blakus esošo inženierkomunikāciju kopējais seguma atjaunošanas platums noteikts 4.5m platumā. Abos gadījumos, ja faktiskais seguma atjaunošanas apjoms būs mazāks, tad seguma atjaunošana tiks apmaksāta pēc fakta, bet ja lielāks, tad pēc iepirkumu tāmēs veiktajiem pieņēmumiem par maksimālo tranšejas platumu (vienas vai blakus esošo inženierkomunikāciju gadījumā).  </t>
  </si>
  <si>
    <t>Apmaksu par demontētajiem materiāliem veic pēc fakta, ko rakstiski apstiprina Inženieris ar aktu. Ja materiāls tiek demontēts vesels un tiek atrādīts Inženierim, apmaksu veic 100% apmērā, bet ja demontētais materiāls tiek bojāts, apmaksu veic 50% apmērā.</t>
  </si>
  <si>
    <t>Darbu apjomos nav iekļauti jebkādi atjaunošanas un remontu darbi, kuri varētu būt nepieciešami būvuzņēmēja neatbilstošas (nepareizas, kļūdainas, nejaušas u.t.t) vai būvdarbu organizatoriskas rīcības dēļ un kā rezultātā rodas nepieciešamība veikt šādus šādu darbus. Šādi darbi ir pilnībā jāveic pa uzņēmēja līdzekļiem un nekādi netiks apmaksāti no pasūtītāja puses. Uzņēmējam jāievērtē šādu darbu risks un jāiekļauj dotajās vienības izmaksās. Par šādiem darbiem uzskatāmi un uzņēmējam kopējos darba apjomos jāiekļauj, nepieciešamā blakus esošā seguma virsējā slāņa (līdz 5cm ) atjaunošana arī tranšejai blakus esošā zonā pilnā ielas vai ceļa platumā un/vai sabojātā zālāja apjomā.</t>
  </si>
  <si>
    <t>Uzņēmējam uz sava rēķina jāatjauno jebkādi bojājumi, ko viņa būvniecības tehnika nodarījusi būvobjektiem blakus esošajās ielās un/vai pieguļoša teritorijā.  Šādi darbi ir pilnībā jāveic pa uzņēmēja līdzekļiem un nekādi netiks apmaksāti no pasūtītāja puses. Uzņēmējam jāievērtē šādu darbu risks un jāiekļauj dotajās vienības izmaksās.</t>
  </si>
  <si>
    <t xml:space="preserve">50% no cauruļvada, rakšanas un tranšejas aizbēršanas darbu apjoma, kā arī ar to saistīto elementu (aizbīdņi, hidranti, skatakas, līkumi , uzmavas u.t.t.)  izbūves izmaksām.  - Ja izbūvēta trase veikti cauruļvada pabērumi un apbērumi, izbūvētas nepieciešamās akas un armatūra uz cauruļvada, kā arī iesniegta cauruļvada novietpojuma un tekņu vai cauruļvada virsu atzīmju pagaidu uzmērījumu izpildshēmas.  </t>
  </si>
  <si>
    <t xml:space="preserve"> Atklāto defektu novēršana un papildus pārbaudes: </t>
  </si>
  <si>
    <t xml:space="preserve"> </t>
  </si>
  <si>
    <t>mm2</t>
  </si>
  <si>
    <t>cm2</t>
  </si>
  <si>
    <t>m2</t>
  </si>
  <si>
    <t>m3</t>
  </si>
  <si>
    <t>D8 pielikums: Finanšu piedāvājums</t>
  </si>
  <si>
    <r>
      <t>Apjomu tabulas (sk. diskā .xls), kas aizpildītas saskaņā ar šo prasīto informāciju, veido finanšu piedāvājumu. Aizpildītas apjomu tabulas kopā ar finanšu piedāvājumu  jāiesniedz izdrukātā un parakstītā veidā,</t>
    </r>
    <r>
      <rPr>
        <b/>
        <u val="single"/>
        <sz val="10"/>
        <rFont val="Arial"/>
        <family val="2"/>
      </rPr>
      <t xml:space="preserve"> kā arī jāiesniedz to digitālā kopija uz kompaktdiska  xls formātā.</t>
    </r>
    <r>
      <rPr>
        <sz val="10"/>
        <rFont val="Arial"/>
        <family val="2"/>
      </rPr>
      <t xml:space="preserve"> </t>
    </r>
  </si>
  <si>
    <t>K</t>
  </si>
  <si>
    <t>Cauruļvadu izbūve tiek dota un tiks mērīta izbūvētos metros, kur viens metrs cauruļvada ietver sevī visus nepieciešamos trašu nospraušanas darbus, kā arī tā piegādi, ieguldi un montāžu.</t>
  </si>
  <si>
    <t>LĪGUMS: Kanalizācijas un ūdensapgādes tīklu paplašināšana Jelgavas pilsētā (1.-6.posms)”, id.Nr.KF/PĪG/2015/01</t>
  </si>
  <si>
    <t xml:space="preserve">75% no cauruļvada, rakšanas un tranšejas aizbēršanas darbu apjoma, kā arī ar to saistīto elementu  izbūves izmaksām  - Ja Izbūvēti maģistrālie tīkli un to pievadi konkrēto tāmju posmā un abām inženierkomunikācijām (ūdensvads un kanalizācija) ja paredzēta to abu izbūve, tranšeja aizbērta un noblīvēta līdz seguma atjaunošanas līmenim un šo tranšeju nebūs jāpārrok, nebūs jāveic rakšanas darbi blakus esošo inženierkomunikāciju izbūvei, kā arī iesniegta cauruļvada novietojuma un tekņu vai cauruļvada virsu atzīmju pagaidu uzmērījumu izpildshēmas. </t>
  </si>
  <si>
    <t>100% - pabeigts konkrētais ielas posms, veiktas kanalizācijas aku un ūdensvada aizbīdņu un hidrantu pārbaudes sagatavota un saskaņota pilnvērtīga izpilddokumentācija (segto darbu akti, izpildokumentācija, institūciju atzinumi).</t>
  </si>
  <si>
    <t xml:space="preserve">100% - Pabeigts konkrētais ielas posms, sagatavota un saskaņota pilnvērtīga izpilddokumentācija (segto darbu akti, izpildokumentācija, institūciju atzinumi). </t>
  </si>
  <si>
    <t>E</t>
  </si>
  <si>
    <t>E=K+C+D</t>
  </si>
  <si>
    <t>F</t>
  </si>
  <si>
    <t>G</t>
  </si>
  <si>
    <t>I</t>
  </si>
  <si>
    <t>J</t>
  </si>
  <si>
    <t>F=Round(AxQ;2)</t>
  </si>
  <si>
    <t>G=Round(KxQ;2)</t>
  </si>
  <si>
    <t>H=Round(CxQ;2)</t>
  </si>
  <si>
    <t>I=Round(DxQ;2)</t>
  </si>
  <si>
    <t>K=Round(AxB;2)</t>
  </si>
  <si>
    <t>J=Round((KxQ+CxQ+DxQ);2)</t>
  </si>
  <si>
    <t xml:space="preserve">Papildus atbilstoši tehniskajam projektam tiek apmaksātas arī aku, aizbīdņu un citu fasondaļu un armatūras iebūve pēc skaita, kur katrs konkrētais elements ietver visas izmaksas, kuras nepieciešamas, lai to iegādātos, piegādātu un izbūvētu.  </t>
  </si>
  <si>
    <t xml:space="preserve">Papildus atbilstoši tehniskajam projekta tiek apmaksātas arī aku, aizbīdņu un citu fasondaļu un armatūras iebūve pēc skaita, kur katrs konkrētais elements ietver visas izmaksas, kuras nepieciešamas lai tu iegādātos, piegādātu un izbūvētu atbilstošo šo specifikāciju un būvprojektu prasībām. </t>
  </si>
  <si>
    <t>Līguma summa neietver neparedzētos izdevumus. Ja veicot darbus Pasūtītās kopā ar Inženieri identificē noteiktas darbu izmaiņas (variācijas) vai neparedzētos darbus, kuru rezultātā nepieciešams palielināt Līguma summu, tad šādas izmaiņas tiek veiktas ievērojot publisko iepirkumu reglamentējošo normatīvo tiesību aktu normas.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</si>
</sst>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0\ &quot;Ls&quot;;\-#,##0\ &quot;Ls&quot;"/>
    <numFmt numFmtId="193" formatCode="#,##0\ &quot;Ls&quot;;[Red]\-#,##0\ &quot;Ls&quot;"/>
    <numFmt numFmtId="194" formatCode="#,##0.00\ &quot;Ls&quot;;\-#,##0.00\ &quot;Ls&quot;"/>
    <numFmt numFmtId="195" formatCode="#,##0.00\ &quot;Ls&quot;;[Red]\-#,##0.00\ &quot;Ls&quot;"/>
    <numFmt numFmtId="196" formatCode="_-* #,##0\ &quot;Ls&quot;_-;\-* #,##0\ &quot;Ls&quot;_-;_-* &quot;-&quot;\ &quot;Ls&quot;_-;_-@_-"/>
    <numFmt numFmtId="197" formatCode="_-* #,##0\ _L_s_-;\-* #,##0\ _L_s_-;_-* &quot;-&quot;\ _L_s_-;_-@_-"/>
    <numFmt numFmtId="198" formatCode="_-* #,##0.00\ &quot;Ls&quot;_-;\-* #,##0.00\ &quot;Ls&quot;_-;_-* &quot;-&quot;??\ &quot;Ls&quot;_-;_-@_-"/>
    <numFmt numFmtId="199" formatCode="_-* #,##0.00\ _L_s_-;\-* #,##0.00\ _L_s_-;_-* &quot;-&quot;??\ _L_s_-;_-@_-"/>
    <numFmt numFmtId="200" formatCode="&quot;Yes&quot;;&quot;Yes&quot;;&quot;No&quot;"/>
    <numFmt numFmtId="201" formatCode="&quot;True&quot;;&quot;True&quot;;&quot;False&quot;"/>
    <numFmt numFmtId="202" formatCode="&quot;On&quot;;&quot;On&quot;;&quot;Off&quot;"/>
    <numFmt numFmtId="203" formatCode="0.0"/>
    <numFmt numFmtId="204" formatCode="[$€-2]\ #,##0.00_);[Red]\([$€-2]\ #,##0.00\)"/>
    <numFmt numFmtId="205" formatCode="00000"/>
    <numFmt numFmtId="206" formatCode="#,##0.0"/>
    <numFmt numFmtId="207" formatCode="0.000"/>
    <numFmt numFmtId="208" formatCode="0.0000"/>
    <numFmt numFmtId="209" formatCode="0.00000"/>
    <numFmt numFmtId="210" formatCode="0.000000"/>
    <numFmt numFmtId="211" formatCode="0.0000000"/>
    <numFmt numFmtId="212" formatCode="_-* #,##0.0\ _L_s_-;\-* #,##0.0\ _L_s_-;_-* &quot;-&quot;\ _L_s_-;_-@_-"/>
    <numFmt numFmtId="213" formatCode="_-* #,##0.00\ _L_s_-;\-* #,##0.00\ _L_s_-;_-* &quot;-&quot;\ _L_s_-;_-@_-"/>
    <numFmt numFmtId="214" formatCode="#,##0.000"/>
    <numFmt numFmtId="215" formatCode="#,##0.0000"/>
  </numFmts>
  <fonts count="55">
    <font>
      <sz val="10"/>
      <name val="Arial"/>
      <family val="0"/>
    </font>
    <font>
      <u val="single"/>
      <sz val="10"/>
      <color indexed="12"/>
      <name val="Arial"/>
      <family val="2"/>
    </font>
    <font>
      <u val="single"/>
      <sz val="10"/>
      <color indexed="36"/>
      <name val="Arial"/>
      <family val="2"/>
    </font>
    <font>
      <sz val="14"/>
      <name val="Arial"/>
      <family val="2"/>
    </font>
    <font>
      <b/>
      <i/>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1"/>
      <name val="Arial"/>
      <family val="2"/>
    </font>
    <font>
      <b/>
      <sz val="11"/>
      <name val="Calibri"/>
      <family val="2"/>
    </font>
    <font>
      <sz val="10"/>
      <color indexed="8"/>
      <name val="Arial"/>
      <family val="2"/>
    </font>
    <font>
      <b/>
      <sz val="10"/>
      <name val="Calibri"/>
      <family val="2"/>
    </font>
    <font>
      <b/>
      <sz val="10"/>
      <name val="Arial"/>
      <family val="2"/>
    </font>
    <font>
      <sz val="10"/>
      <name val="Calibri"/>
      <family val="2"/>
    </font>
    <font>
      <sz val="11"/>
      <color indexed="8"/>
      <name val="Arial"/>
      <family val="2"/>
    </font>
    <font>
      <b/>
      <sz val="11"/>
      <name val="Times New Roman"/>
      <family val="1"/>
    </font>
    <font>
      <b/>
      <u val="single"/>
      <sz val="10"/>
      <name val="Arial"/>
      <family val="2"/>
    </font>
    <font>
      <b/>
      <sz val="10"/>
      <color indexed="8"/>
      <name val="Arial"/>
      <family val="2"/>
    </font>
    <font>
      <sz val="10"/>
      <name val="Arial Narrow"/>
      <family val="2"/>
    </font>
    <font>
      <b/>
      <sz val="10"/>
      <name val="Arial Narrow"/>
      <family val="2"/>
    </font>
    <font>
      <b/>
      <sz val="12"/>
      <name val="Arial"/>
      <family val="2"/>
    </font>
    <font>
      <vertAlign val="superscript"/>
      <sz val="10"/>
      <name val="Arial"/>
      <family val="2"/>
    </font>
    <font>
      <sz val="9"/>
      <name val="Arial"/>
      <family val="2"/>
    </font>
    <font>
      <sz val="8"/>
      <name val="Arial Narrow"/>
      <family val="2"/>
    </font>
    <font>
      <b/>
      <sz val="8"/>
      <name val="Arial Narrow"/>
      <family val="2"/>
    </font>
    <font>
      <i/>
      <sz val="8"/>
      <name val="Arial Narrow"/>
      <family val="2"/>
    </font>
    <font>
      <sz val="10"/>
      <name val="Symbol"/>
      <family val="1"/>
    </font>
    <font>
      <b/>
      <sz val="8"/>
      <name val="Arial"/>
      <family val="2"/>
    </font>
    <font>
      <b/>
      <i/>
      <sz val="8"/>
      <name val="Arial"/>
      <family val="2"/>
    </font>
    <font>
      <i/>
      <sz val="10"/>
      <name val="Arial"/>
      <family val="2"/>
    </font>
    <font>
      <i/>
      <u val="single"/>
      <sz val="10"/>
      <name val="Arial"/>
      <family val="2"/>
    </font>
    <font>
      <sz val="10"/>
      <color indexed="10"/>
      <name val="Arial"/>
      <family val="2"/>
    </font>
    <font>
      <sz val="10"/>
      <color indexed="10"/>
      <name val="Arial Narrow"/>
      <family val="2"/>
    </font>
    <font>
      <b/>
      <sz val="10"/>
      <color indexed="10"/>
      <name val="Arial Narrow"/>
      <family val="2"/>
    </font>
    <font>
      <sz val="11"/>
      <color theme="1"/>
      <name val="Calibri"/>
      <family val="2"/>
    </font>
    <font>
      <sz val="10"/>
      <color rgb="FFFF0000"/>
      <name val="Arial"/>
      <family val="2"/>
    </font>
    <font>
      <sz val="10"/>
      <color theme="1"/>
      <name val="Arial"/>
      <family val="2"/>
    </font>
    <font>
      <sz val="10"/>
      <color rgb="FFFF0000"/>
      <name val="Arial Narrow"/>
      <family val="2"/>
    </font>
    <font>
      <b/>
      <sz val="10"/>
      <color rgb="FFFF0000"/>
      <name val="Arial Narrow"/>
      <family val="2"/>
    </font>
  </fonts>
  <fills count="28">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9" fillId="20" borderId="1"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2" fillId="0" borderId="0" applyNumberFormat="0" applyFill="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9" borderId="1" applyNumberFormat="0" applyAlignment="0" applyProtection="0"/>
    <xf numFmtId="0" fontId="16" fillId="9" borderId="1" applyNumberFormat="0" applyAlignment="0" applyProtection="0"/>
    <xf numFmtId="0" fontId="16" fillId="9" borderId="1" applyNumberFormat="0" applyAlignment="0" applyProtection="0"/>
    <xf numFmtId="0" fontId="16" fillId="9" borderId="1" applyNumberFormat="0" applyAlignment="0" applyProtection="0"/>
    <xf numFmtId="0" fontId="7" fillId="2"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9" fillId="20" borderId="6" applyNumberFormat="0" applyAlignment="0" applyProtection="0"/>
    <xf numFmtId="0" fontId="21" fillId="0" borderId="7" applyNumberFormat="0" applyFill="0" applyAlignment="0" applyProtection="0"/>
    <xf numFmtId="0" fontId="12" fillId="6" borderId="0" applyNumberFormat="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50" fillId="0" borderId="0">
      <alignment/>
      <protection/>
    </xf>
    <xf numFmtId="0" fontId="0"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1" fillId="0" borderId="0" applyNumberFormat="0" applyFill="0" applyBorder="0" applyAlignment="0" applyProtection="0"/>
    <xf numFmtId="0" fontId="10" fillId="21" borderId="2" applyNumberFormat="0" applyAlignment="0" applyProtection="0"/>
    <xf numFmtId="9" fontId="0" fillId="0" borderId="0" applyFont="0" applyFill="0" applyBorder="0" applyAlignment="0" applyProtection="0"/>
    <xf numFmtId="0" fontId="0" fillId="23" borderId="9" applyNumberFormat="0" applyFont="0" applyAlignment="0" applyProtection="0"/>
    <xf numFmtId="0" fontId="17" fillId="0" borderId="8" applyNumberFormat="0" applyFill="0" applyAlignment="0" applyProtection="0"/>
    <xf numFmtId="0" fontId="17" fillId="0" borderId="8" applyNumberFormat="0" applyFill="0" applyAlignment="0" applyProtection="0"/>
    <xf numFmtId="0" fontId="8" fillId="5"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94">
    <xf numFmtId="0" fontId="0" fillId="0" borderId="0" xfId="0" applyAlignment="1">
      <alignment/>
    </xf>
    <xf numFmtId="0" fontId="51" fillId="0" borderId="0" xfId="0" applyFont="1" applyAlignment="1">
      <alignment/>
    </xf>
    <xf numFmtId="0" fontId="0" fillId="0" borderId="0" xfId="0" applyAlignment="1">
      <alignment wrapText="1"/>
    </xf>
    <xf numFmtId="0" fontId="26" fillId="0" borderId="0" xfId="0" applyFont="1" applyAlignment="1">
      <alignment wrapText="1"/>
    </xf>
    <xf numFmtId="0" fontId="29" fillId="0" borderId="0" xfId="186" applyFont="1">
      <alignment/>
      <protection/>
    </xf>
    <xf numFmtId="2" fontId="29" fillId="0" borderId="0" xfId="186" applyNumberFormat="1" applyFont="1" applyAlignment="1">
      <alignment vertical="center"/>
      <protection/>
    </xf>
    <xf numFmtId="2" fontId="27" fillId="0" borderId="10" xfId="186" applyNumberFormat="1" applyFont="1" applyBorder="1" applyAlignment="1">
      <alignment vertical="center"/>
      <protection/>
    </xf>
    <xf numFmtId="0" fontId="2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0" fillId="0" borderId="0" xfId="0" applyFont="1" applyAlignment="1">
      <alignment horizontal="center" vertical="center" wrapText="1"/>
    </xf>
    <xf numFmtId="0" fontId="0" fillId="0" borderId="0" xfId="0" applyFont="1" applyAlignment="1">
      <alignment horizontal="center" vertical="center" wrapText="1"/>
    </xf>
    <xf numFmtId="0" fontId="0" fillId="0" borderId="0" xfId="187" applyFont="1" applyBorder="1" applyAlignment="1">
      <alignment vertical="center"/>
      <protection/>
    </xf>
    <xf numFmtId="0" fontId="52" fillId="0" borderId="0" xfId="0" applyFont="1" applyBorder="1" applyAlignment="1">
      <alignment/>
    </xf>
    <xf numFmtId="0" fontId="0" fillId="0" borderId="0" xfId="187" applyFont="1" applyAlignment="1">
      <alignment vertical="top"/>
      <protection/>
    </xf>
    <xf numFmtId="0" fontId="0" fillId="0" borderId="0" xfId="187" applyFont="1" applyBorder="1" applyAlignment="1">
      <alignment horizontal="center" vertical="center"/>
      <protection/>
    </xf>
    <xf numFmtId="0" fontId="0" fillId="0" borderId="0" xfId="0" applyFont="1" applyAlignment="1">
      <alignment horizontal="left" vertical="top"/>
    </xf>
    <xf numFmtId="0" fontId="0" fillId="0" borderId="0" xfId="187" applyFont="1" applyAlignment="1">
      <alignment horizontal="left" vertical="top"/>
      <protection/>
    </xf>
    <xf numFmtId="0" fontId="5" fillId="0" borderId="10" xfId="0" applyFont="1" applyFill="1" applyBorder="1" applyAlignment="1">
      <alignment horizontal="center" vertical="center" wrapText="1"/>
    </xf>
    <xf numFmtId="0" fontId="28" fillId="0" borderId="10" xfId="186" applyFont="1" applyBorder="1" applyAlignment="1">
      <alignment horizontal="center" vertical="center" textRotation="90" wrapText="1"/>
      <protection/>
    </xf>
    <xf numFmtId="2" fontId="28" fillId="0" borderId="10" xfId="186" applyNumberFormat="1" applyFont="1" applyBorder="1" applyAlignment="1">
      <alignment horizontal="center" vertical="center" textRotation="90" wrapText="1"/>
      <protection/>
    </xf>
    <xf numFmtId="0" fontId="4" fillId="0" borderId="1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187" applyFont="1" applyAlignment="1">
      <alignment vertical="center"/>
      <protection/>
    </xf>
    <xf numFmtId="0" fontId="0" fillId="0" borderId="0" xfId="0" applyFont="1" applyAlignment="1">
      <alignment vertical="center"/>
    </xf>
    <xf numFmtId="2" fontId="27" fillId="0" borderId="0" xfId="186" applyNumberFormat="1" applyFont="1" applyAlignment="1">
      <alignment vertical="center"/>
      <protection/>
    </xf>
    <xf numFmtId="2" fontId="27" fillId="0" borderId="0" xfId="186" applyNumberFormat="1" applyFont="1" applyAlignment="1">
      <alignment horizontal="right" vertical="center"/>
      <protection/>
    </xf>
    <xf numFmtId="0" fontId="0"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Alignment="1">
      <alignment/>
    </xf>
    <xf numFmtId="0" fontId="32" fillId="0" borderId="0" xfId="0" applyFont="1" applyFill="1" applyAlignment="1">
      <alignment horizontal="left" vertical="top"/>
    </xf>
    <xf numFmtId="0" fontId="0" fillId="0" borderId="0" xfId="0" applyFont="1" applyAlignment="1">
      <alignment wrapText="1"/>
    </xf>
    <xf numFmtId="0" fontId="30" fillId="0" borderId="0" xfId="0" applyFont="1" applyAlignment="1">
      <alignment/>
    </xf>
    <xf numFmtId="0" fontId="28"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203" fontId="28" fillId="0" borderId="10" xfId="0" applyNumberFormat="1" applyFont="1" applyBorder="1" applyAlignment="1">
      <alignment horizontal="center" vertical="center"/>
    </xf>
    <xf numFmtId="0" fontId="33" fillId="0" borderId="10" xfId="0" applyFont="1" applyBorder="1" applyAlignment="1">
      <alignment vertical="center" wrapText="1"/>
    </xf>
    <xf numFmtId="2" fontId="33" fillId="0" borderId="10" xfId="0" applyNumberFormat="1" applyFont="1" applyBorder="1" applyAlignment="1">
      <alignment horizontal="right" vertical="center" wrapText="1"/>
    </xf>
    <xf numFmtId="2" fontId="28" fillId="0" borderId="10" xfId="187" applyNumberFormat="1" applyFont="1" applyFill="1" applyBorder="1" applyAlignment="1">
      <alignment horizontal="right" vertical="center" wrapText="1"/>
      <protection/>
    </xf>
    <xf numFmtId="0" fontId="28" fillId="0" borderId="11" xfId="0" applyFont="1" applyBorder="1" applyAlignment="1">
      <alignment horizontal="center" vertical="center" wrapText="1"/>
    </xf>
    <xf numFmtId="0" fontId="28" fillId="0" borderId="10" xfId="0" applyFont="1" applyBorder="1" applyAlignment="1">
      <alignment horizontal="center" vertical="center"/>
    </xf>
    <xf numFmtId="203" fontId="33" fillId="0" borderId="10" xfId="0" applyNumberFormat="1" applyFont="1" applyBorder="1" applyAlignment="1">
      <alignment horizontal="center"/>
    </xf>
    <xf numFmtId="2" fontId="28" fillId="0" borderId="10" xfId="0" applyNumberFormat="1" applyFont="1" applyBorder="1" applyAlignment="1">
      <alignment horizontal="right" vertical="center" wrapText="1"/>
    </xf>
    <xf numFmtId="0" fontId="0" fillId="0" borderId="10" xfId="0" applyFont="1" applyBorder="1" applyAlignment="1">
      <alignment horizontal="center" vertical="center"/>
    </xf>
    <xf numFmtId="0" fontId="28" fillId="0" borderId="10" xfId="0" applyFont="1" applyBorder="1" applyAlignment="1">
      <alignment horizontal="right" vertical="center" wrapText="1"/>
    </xf>
    <xf numFmtId="2" fontId="0" fillId="0" borderId="10"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28" fillId="0" borderId="0" xfId="0" applyFont="1" applyBorder="1" applyAlignment="1">
      <alignment horizontal="right" vertical="center" wrapText="1"/>
    </xf>
    <xf numFmtId="0" fontId="3" fillId="0" borderId="0" xfId="0" applyFont="1" applyBorder="1" applyAlignment="1">
      <alignment horizontal="center" vertical="center" wrapText="1"/>
    </xf>
    <xf numFmtId="2" fontId="28" fillId="0" borderId="0" xfId="0" applyNumberFormat="1" applyFont="1" applyBorder="1" applyAlignment="1">
      <alignment horizontal="right" vertical="center" wrapText="1"/>
    </xf>
    <xf numFmtId="0" fontId="0" fillId="0" borderId="0" xfId="0" applyFont="1" applyBorder="1" applyAlignment="1">
      <alignment horizontal="center" vertical="top"/>
    </xf>
    <xf numFmtId="0" fontId="28"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Alignment="1">
      <alignment horizontal="left" vertical="top" wrapText="1"/>
    </xf>
    <xf numFmtId="0" fontId="30"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vertical="top" wrapText="1"/>
    </xf>
    <xf numFmtId="2" fontId="0" fillId="0" borderId="0" xfId="0" applyNumberFormat="1" applyFont="1" applyAlignment="1">
      <alignment horizontal="center" vertical="top"/>
    </xf>
    <xf numFmtId="0" fontId="0" fillId="0" borderId="0" xfId="0" applyFont="1" applyAlignment="1">
      <alignment/>
    </xf>
    <xf numFmtId="0" fontId="0" fillId="0" borderId="0" xfId="0" applyAlignment="1">
      <alignment horizontal="center"/>
    </xf>
    <xf numFmtId="0" fontId="0" fillId="0" borderId="0" xfId="0" applyFont="1" applyAlignment="1">
      <alignment horizontal="center" vertical="center"/>
    </xf>
    <xf numFmtId="2" fontId="27" fillId="0" borderId="10" xfId="186" applyNumberFormat="1" applyFont="1" applyBorder="1" applyAlignment="1">
      <alignment horizontal="right" vertical="center"/>
      <protection/>
    </xf>
    <xf numFmtId="0" fontId="24" fillId="0" borderId="12" xfId="0" applyFont="1" applyBorder="1" applyAlignment="1">
      <alignment/>
    </xf>
    <xf numFmtId="49" fontId="4" fillId="0" borderId="10"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0" fontId="28" fillId="0" borderId="0" xfId="0" applyFont="1" applyAlignment="1">
      <alignment horizontal="center"/>
    </xf>
    <xf numFmtId="0" fontId="34" fillId="0" borderId="0" xfId="0" applyFont="1" applyBorder="1" applyAlignment="1">
      <alignmen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13"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Alignment="1">
      <alignment vertical="center"/>
    </xf>
    <xf numFmtId="0" fontId="35" fillId="0" borderId="0" xfId="0" applyFont="1" applyFill="1" applyBorder="1" applyAlignment="1">
      <alignment horizontal="center" vertical="center"/>
    </xf>
    <xf numFmtId="1" fontId="0" fillId="0" borderId="10" xfId="0" applyNumberFormat="1" applyFont="1" applyFill="1" applyBorder="1" applyAlignment="1">
      <alignment horizontal="center" vertical="center"/>
    </xf>
    <xf numFmtId="0" fontId="0" fillId="0" borderId="10" xfId="0" applyFont="1" applyFill="1" applyBorder="1" applyAlignment="1">
      <alignment horizontal="left" vertical="top" wrapText="1"/>
    </xf>
    <xf numFmtId="1" fontId="0" fillId="0" borderId="10" xfId="187" applyNumberFormat="1" applyFont="1" applyFill="1" applyBorder="1" applyAlignment="1">
      <alignment horizontal="center" vertical="center"/>
      <protection/>
    </xf>
    <xf numFmtId="0" fontId="5" fillId="0" borderId="14"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187" applyFont="1" applyFill="1" applyBorder="1" applyAlignment="1">
      <alignment horizontal="center" vertical="center" wrapText="1"/>
      <protection/>
    </xf>
    <xf numFmtId="1" fontId="0" fillId="0" borderId="14" xfId="187" applyNumberFormat="1" applyFont="1" applyFill="1" applyBorder="1" applyAlignment="1">
      <alignment horizontal="center" vertical="center"/>
      <protection/>
    </xf>
    <xf numFmtId="0" fontId="5" fillId="0" borderId="14" xfId="0" applyFont="1" applyFill="1" applyBorder="1" applyAlignment="1">
      <alignment horizontal="center" vertical="center" wrapText="1"/>
    </xf>
    <xf numFmtId="2" fontId="0" fillId="0" borderId="14" xfId="187" applyNumberFormat="1" applyFont="1" applyFill="1" applyBorder="1" applyAlignment="1">
      <alignment horizontal="center" vertical="center"/>
      <protection/>
    </xf>
    <xf numFmtId="0" fontId="36" fillId="0" borderId="10" xfId="0" applyFont="1" applyFill="1" applyBorder="1" applyAlignment="1">
      <alignment horizontal="center" vertical="center"/>
    </xf>
    <xf numFmtId="0" fontId="0" fillId="0" borderId="10" xfId="0" applyFont="1" applyFill="1" applyBorder="1" applyAlignment="1">
      <alignment vertical="center" wrapText="1"/>
    </xf>
    <xf numFmtId="1" fontId="0" fillId="0" borderId="14"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35" fillId="25" borderId="0"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15" xfId="0" applyFill="1" applyBorder="1" applyAlignment="1">
      <alignment/>
    </xf>
    <xf numFmtId="203" fontId="0" fillId="0" borderId="10" xfId="0" applyNumberFormat="1" applyFont="1" applyFill="1" applyBorder="1" applyAlignment="1">
      <alignment horizontal="center" vertical="center" wrapText="1"/>
    </xf>
    <xf numFmtId="0" fontId="34" fillId="0" borderId="10" xfId="0" applyFont="1" applyFill="1" applyBorder="1" applyAlignment="1">
      <alignment vertical="center"/>
    </xf>
    <xf numFmtId="0" fontId="35" fillId="0"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0" xfId="0" applyFont="1" applyBorder="1" applyAlignment="1">
      <alignment vertical="center"/>
    </xf>
    <xf numFmtId="0" fontId="35" fillId="25" borderId="10" xfId="0" applyFont="1" applyFill="1" applyBorder="1" applyAlignment="1">
      <alignment horizontal="center" vertical="center"/>
    </xf>
    <xf numFmtId="2" fontId="27" fillId="0" borderId="13" xfId="186" applyNumberFormat="1" applyFont="1" applyBorder="1" applyAlignment="1">
      <alignment vertical="center"/>
      <protection/>
    </xf>
    <xf numFmtId="0" fontId="0" fillId="0" borderId="10" xfId="0" applyBorder="1" applyAlignment="1">
      <alignment horizontal="center"/>
    </xf>
    <xf numFmtId="203" fontId="34" fillId="0" borderId="0" xfId="0" applyNumberFormat="1" applyFont="1" applyBorder="1" applyAlignment="1">
      <alignment vertical="center"/>
    </xf>
    <xf numFmtId="0" fontId="35" fillId="0" borderId="0" xfId="0" applyFont="1" applyBorder="1" applyAlignment="1">
      <alignment vertical="center"/>
    </xf>
    <xf numFmtId="1" fontId="0" fillId="0" borderId="14" xfId="0" applyNumberFormat="1" applyFont="1" applyFill="1" applyBorder="1" applyAlignment="1">
      <alignment horizontal="center" vertical="center"/>
    </xf>
    <xf numFmtId="2" fontId="34" fillId="0" borderId="0" xfId="0" applyNumberFormat="1" applyFont="1" applyBorder="1" applyAlignment="1">
      <alignment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203" fontId="35" fillId="0" borderId="0" xfId="0" applyNumberFormat="1" applyFont="1" applyFill="1" applyBorder="1" applyAlignment="1">
      <alignment vertical="center"/>
    </xf>
    <xf numFmtId="203" fontId="34" fillId="0" borderId="0" xfId="0" applyNumberFormat="1" applyFont="1" applyFill="1" applyBorder="1" applyAlignment="1">
      <alignment vertical="center"/>
    </xf>
    <xf numFmtId="203" fontId="0" fillId="0" borderId="14" xfId="0" applyNumberFormat="1" applyFont="1" applyFill="1" applyBorder="1" applyAlignment="1">
      <alignment horizontal="center" vertical="center"/>
    </xf>
    <xf numFmtId="0" fontId="23" fillId="0"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wrapText="1"/>
    </xf>
    <xf numFmtId="0" fontId="35" fillId="0" borderId="10" xfId="0" applyFont="1" applyBorder="1" applyAlignment="1">
      <alignment vertical="center"/>
    </xf>
    <xf numFmtId="2" fontId="34" fillId="0" borderId="10" xfId="0" applyNumberFormat="1" applyFont="1" applyBorder="1" applyAlignment="1">
      <alignment vertical="center"/>
    </xf>
    <xf numFmtId="0" fontId="34" fillId="0" borderId="0" xfId="0" applyFont="1" applyBorder="1" applyAlignment="1">
      <alignment horizontal="center" vertical="center"/>
    </xf>
    <xf numFmtId="0" fontId="53" fillId="0" borderId="0" xfId="0" applyFont="1" applyFill="1" applyBorder="1" applyAlignment="1">
      <alignment horizontal="center" vertical="center"/>
    </xf>
    <xf numFmtId="2" fontId="53" fillId="0" borderId="0" xfId="0" applyNumberFormat="1" applyFont="1" applyFill="1" applyBorder="1" applyAlignment="1">
      <alignment horizontal="center" vertical="center"/>
    </xf>
    <xf numFmtId="0" fontId="53" fillId="0" borderId="0" xfId="0" applyFont="1" applyBorder="1" applyAlignment="1">
      <alignment horizontal="center" vertical="center"/>
    </xf>
    <xf numFmtId="2" fontId="53" fillId="0" borderId="0" xfId="0" applyNumberFormat="1" applyFont="1" applyBorder="1" applyAlignment="1">
      <alignment horizontal="center" vertical="center"/>
    </xf>
    <xf numFmtId="0" fontId="35" fillId="0" borderId="0" xfId="0" applyFont="1" applyBorder="1" applyAlignment="1">
      <alignment horizontal="center" vertical="center"/>
    </xf>
    <xf numFmtId="0" fontId="54" fillId="0" borderId="0" xfId="0" applyFont="1" applyBorder="1" applyAlignment="1">
      <alignment horizontal="center"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34" fillId="25" borderId="0" xfId="0" applyFont="1" applyFill="1" applyBorder="1" applyAlignment="1">
      <alignment vertical="center"/>
    </xf>
    <xf numFmtId="0" fontId="35" fillId="25" borderId="10" xfId="0" applyFont="1" applyFill="1" applyBorder="1" applyAlignment="1">
      <alignment vertical="center"/>
    </xf>
    <xf numFmtId="2" fontId="34" fillId="25" borderId="10" xfId="0" applyNumberFormat="1" applyFont="1" applyFill="1" applyBorder="1" applyAlignment="1">
      <alignment vertical="center"/>
    </xf>
    <xf numFmtId="0" fontId="34" fillId="25" borderId="10" xfId="0" applyFont="1" applyFill="1" applyBorder="1" applyAlignment="1">
      <alignment vertical="center"/>
    </xf>
    <xf numFmtId="0" fontId="35" fillId="25" borderId="0" xfId="0" applyFont="1" applyFill="1" applyBorder="1" applyAlignment="1">
      <alignment vertical="center"/>
    </xf>
    <xf numFmtId="2" fontId="34" fillId="25" borderId="0" xfId="0" applyNumberFormat="1" applyFont="1" applyFill="1" applyBorder="1" applyAlignment="1">
      <alignment vertical="center"/>
    </xf>
    <xf numFmtId="203" fontId="34" fillId="0" borderId="10" xfId="0" applyNumberFormat="1" applyFont="1" applyBorder="1" applyAlignment="1">
      <alignment vertical="center"/>
    </xf>
    <xf numFmtId="203" fontId="35" fillId="0" borderId="10" xfId="0" applyNumberFormat="1" applyFont="1" applyBorder="1" applyAlignment="1">
      <alignment vertical="center"/>
    </xf>
    <xf numFmtId="0" fontId="0"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6" fillId="0" borderId="18"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0" fillId="0" borderId="13" xfId="0" applyBorder="1" applyAlignment="1">
      <alignment horizontal="center"/>
    </xf>
    <xf numFmtId="203" fontId="34" fillId="0" borderId="10" xfId="0" applyNumberFormat="1" applyFont="1" applyFill="1" applyBorder="1" applyAlignment="1">
      <alignment horizontal="center" vertical="center"/>
    </xf>
    <xf numFmtId="203" fontId="35" fillId="0" borderId="10" xfId="0" applyNumberFormat="1" applyFont="1" applyFill="1" applyBorder="1" applyAlignment="1">
      <alignment vertical="center"/>
    </xf>
    <xf numFmtId="203" fontId="34" fillId="0" borderId="10" xfId="0" applyNumberFormat="1" applyFont="1" applyFill="1" applyBorder="1" applyAlignment="1">
      <alignment vertical="center"/>
    </xf>
    <xf numFmtId="0" fontId="53" fillId="0" borderId="10" xfId="0" applyFont="1" applyFill="1" applyBorder="1" applyAlignment="1">
      <alignment vertical="center"/>
    </xf>
    <xf numFmtId="0" fontId="34" fillId="25" borderId="10" xfId="0" applyFont="1" applyFill="1" applyBorder="1" applyAlignment="1">
      <alignment horizontal="center" vertical="center"/>
    </xf>
    <xf numFmtId="203" fontId="34" fillId="25" borderId="10" xfId="0" applyNumberFormat="1" applyFont="1" applyFill="1" applyBorder="1" applyAlignment="1">
      <alignment horizontal="center" vertical="center"/>
    </xf>
    <xf numFmtId="203" fontId="35" fillId="25" borderId="10" xfId="0" applyNumberFormat="1" applyFont="1" applyFill="1" applyBorder="1" applyAlignment="1">
      <alignment horizontal="center" vertical="center"/>
    </xf>
    <xf numFmtId="203" fontId="35" fillId="25" borderId="10" xfId="0" applyNumberFormat="1" applyFont="1" applyFill="1" applyBorder="1" applyAlignment="1">
      <alignment vertical="center"/>
    </xf>
    <xf numFmtId="0" fontId="5"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2" fontId="0" fillId="0" borderId="10" xfId="187" applyNumberFormat="1" applyFont="1" applyFill="1" applyBorder="1" applyAlignment="1">
      <alignment horizontal="center" vertical="center"/>
      <protection/>
    </xf>
    <xf numFmtId="203" fontId="0" fillId="0" borderId="10" xfId="0" applyNumberFormat="1" applyFont="1" applyFill="1" applyBorder="1" applyAlignment="1">
      <alignment horizontal="center" vertical="center"/>
    </xf>
    <xf numFmtId="2" fontId="0" fillId="0" borderId="18" xfId="0" applyNumberFormat="1" applyFont="1" applyFill="1" applyBorder="1" applyAlignment="1">
      <alignment horizontal="center" vertical="center" wrapText="1"/>
    </xf>
    <xf numFmtId="0" fontId="34" fillId="0" borderId="10" xfId="0" applyFont="1" applyBorder="1" applyAlignment="1">
      <alignment horizontal="center" vertical="center"/>
    </xf>
    <xf numFmtId="0" fontId="0" fillId="0" borderId="16" xfId="0" applyFill="1" applyBorder="1" applyAlignment="1">
      <alignment/>
    </xf>
    <xf numFmtId="2" fontId="34" fillId="0" borderId="0" xfId="0" applyNumberFormat="1" applyFont="1" applyBorder="1" applyAlignment="1">
      <alignment horizontal="center" vertical="center"/>
    </xf>
    <xf numFmtId="0" fontId="35" fillId="26" borderId="0"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10" xfId="0" applyFont="1" applyFill="1" applyBorder="1" applyAlignment="1">
      <alignment horizontal="left" vertical="top" wrapText="1"/>
    </xf>
    <xf numFmtId="0" fontId="0" fillId="25" borderId="10" xfId="0" applyFont="1" applyFill="1" applyBorder="1" applyAlignment="1">
      <alignment horizontal="center" vertical="center" wrapText="1"/>
    </xf>
    <xf numFmtId="2" fontId="0" fillId="25" borderId="10" xfId="0" applyNumberFormat="1" applyFont="1" applyFill="1" applyBorder="1" applyAlignment="1">
      <alignment horizontal="center" vertical="center"/>
    </xf>
    <xf numFmtId="0" fontId="0" fillId="25" borderId="14" xfId="0" applyFont="1" applyFill="1" applyBorder="1" applyAlignment="1">
      <alignment horizontal="center" vertical="center"/>
    </xf>
    <xf numFmtId="1" fontId="0" fillId="25" borderId="10" xfId="0" applyNumberFormat="1" applyFont="1" applyFill="1" applyBorder="1" applyAlignment="1">
      <alignment horizontal="center" vertical="center"/>
    </xf>
    <xf numFmtId="0" fontId="0" fillId="25" borderId="10" xfId="0" applyFont="1" applyFill="1" applyBorder="1" applyAlignment="1">
      <alignment horizontal="left" vertical="top" wrapText="1"/>
    </xf>
    <xf numFmtId="1" fontId="0" fillId="25" borderId="10" xfId="187" applyNumberFormat="1" applyFont="1" applyFill="1" applyBorder="1" applyAlignment="1">
      <alignment horizontal="center" vertical="center"/>
      <protection/>
    </xf>
    <xf numFmtId="0" fontId="5" fillId="25" borderId="14" xfId="0" applyFont="1" applyFill="1" applyBorder="1" applyAlignment="1">
      <alignment horizontal="center" vertical="center"/>
    </xf>
    <xf numFmtId="0" fontId="0" fillId="25" borderId="10" xfId="187" applyFont="1" applyFill="1" applyBorder="1" applyAlignment="1">
      <alignment horizontal="center" vertical="center" wrapText="1"/>
      <protection/>
    </xf>
    <xf numFmtId="0" fontId="5" fillId="25" borderId="10" xfId="0" applyFont="1" applyFill="1" applyBorder="1" applyAlignment="1">
      <alignment horizontal="center" vertical="center" wrapText="1"/>
    </xf>
    <xf numFmtId="0" fontId="0" fillId="25" borderId="10" xfId="0" applyFont="1" applyFill="1" applyBorder="1" applyAlignment="1">
      <alignment horizontal="left" vertical="center" wrapText="1"/>
    </xf>
    <xf numFmtId="1" fontId="0" fillId="25" borderId="14" xfId="187" applyNumberFormat="1" applyFont="1" applyFill="1" applyBorder="1" applyAlignment="1">
      <alignment horizontal="center" vertical="center"/>
      <protection/>
    </xf>
    <xf numFmtId="0" fontId="5" fillId="25" borderId="14" xfId="0" applyFont="1" applyFill="1" applyBorder="1" applyAlignment="1">
      <alignment horizontal="center" vertical="center" wrapText="1"/>
    </xf>
    <xf numFmtId="1" fontId="0" fillId="25" borderId="14" xfId="0" applyNumberFormat="1" applyFont="1" applyFill="1" applyBorder="1" applyAlignment="1">
      <alignment horizontal="center" vertical="center"/>
    </xf>
    <xf numFmtId="0" fontId="0" fillId="25" borderId="10" xfId="0" applyFont="1" applyFill="1" applyBorder="1" applyAlignment="1">
      <alignment vertical="center" wrapText="1"/>
    </xf>
    <xf numFmtId="0" fontId="0" fillId="25" borderId="10" xfId="0" applyFont="1" applyFill="1" applyBorder="1" applyAlignment="1">
      <alignment horizontal="center" vertical="center" wrapText="1"/>
    </xf>
    <xf numFmtId="1" fontId="0" fillId="25" borderId="14" xfId="0" applyNumberFormat="1" applyFont="1" applyFill="1" applyBorder="1" applyAlignment="1">
      <alignment horizontal="center" vertical="center"/>
    </xf>
    <xf numFmtId="0" fontId="0" fillId="25" borderId="10" xfId="0" applyFont="1" applyFill="1" applyBorder="1" applyAlignment="1">
      <alignment horizontal="left" vertical="center" wrapText="1"/>
    </xf>
    <xf numFmtId="2" fontId="0" fillId="25" borderId="10" xfId="0" applyNumberFormat="1" applyFont="1" applyFill="1" applyBorder="1" applyAlignment="1">
      <alignment horizontal="center" vertical="center"/>
    </xf>
    <xf numFmtId="0" fontId="23" fillId="25" borderId="10" xfId="0" applyFont="1" applyFill="1" applyBorder="1" applyAlignment="1">
      <alignment horizontal="left" vertical="center" wrapText="1"/>
    </xf>
    <xf numFmtId="0" fontId="0" fillId="25" borderId="14" xfId="0" applyFont="1" applyFill="1" applyBorder="1" applyAlignment="1">
      <alignment horizontal="center" vertical="center" wrapText="1"/>
    </xf>
    <xf numFmtId="0" fontId="0" fillId="25" borderId="10" xfId="0" applyFont="1" applyFill="1" applyBorder="1" applyAlignment="1">
      <alignment horizontal="center" vertical="center"/>
    </xf>
    <xf numFmtId="0" fontId="36" fillId="25" borderId="10" xfId="0" applyFont="1" applyFill="1" applyBorder="1" applyAlignment="1">
      <alignment horizontal="center" vertical="center"/>
    </xf>
    <xf numFmtId="0" fontId="0" fillId="25" borderId="10" xfId="0" applyFont="1" applyFill="1" applyBorder="1" applyAlignment="1">
      <alignment horizontal="center" vertical="top" wrapText="1"/>
    </xf>
    <xf numFmtId="0" fontId="0" fillId="25" borderId="10" xfId="0" applyFont="1" applyFill="1" applyBorder="1" applyAlignment="1">
      <alignment horizontal="center" vertical="center"/>
    </xf>
    <xf numFmtId="2" fontId="0" fillId="25" borderId="10" xfId="0" applyNumberFormat="1" applyFont="1" applyFill="1" applyBorder="1" applyAlignment="1">
      <alignment horizontal="center" vertical="center" wrapText="1"/>
    </xf>
    <xf numFmtId="0" fontId="0" fillId="25" borderId="10" xfId="0" applyFont="1" applyFill="1" applyBorder="1" applyAlignment="1">
      <alignment vertical="center"/>
    </xf>
    <xf numFmtId="0" fontId="0" fillId="25" borderId="14" xfId="0" applyFont="1" applyFill="1" applyBorder="1" applyAlignment="1">
      <alignment horizontal="center" vertical="center" wrapText="1"/>
    </xf>
    <xf numFmtId="0" fontId="38" fillId="25" borderId="10" xfId="0" applyFont="1" applyFill="1" applyBorder="1" applyAlignment="1">
      <alignment horizontal="center" vertical="center"/>
    </xf>
    <xf numFmtId="2" fontId="0" fillId="25" borderId="14" xfId="187" applyNumberFormat="1" applyFont="1" applyFill="1" applyBorder="1" applyAlignment="1">
      <alignment horizontal="center" vertical="center"/>
      <protection/>
    </xf>
    <xf numFmtId="0" fontId="0" fillId="25" borderId="10" xfId="0" applyFont="1" applyFill="1" applyBorder="1" applyAlignment="1">
      <alignment horizontal="center" vertical="center"/>
    </xf>
    <xf numFmtId="0" fontId="5" fillId="25" borderId="10" xfId="0" applyFont="1" applyFill="1" applyBorder="1" applyAlignment="1">
      <alignment horizontal="center" vertical="center"/>
    </xf>
    <xf numFmtId="49" fontId="0" fillId="25" borderId="10" xfId="0" applyNumberFormat="1"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0" fillId="25" borderId="15" xfId="0" applyFont="1" applyFill="1" applyBorder="1" applyAlignment="1">
      <alignment vertical="center"/>
    </xf>
    <xf numFmtId="2" fontId="0" fillId="0" borderId="10" xfId="145" applyNumberFormat="1" applyFont="1" applyFill="1" applyBorder="1" applyAlignment="1">
      <alignment vertical="center" wrapText="1"/>
      <protection/>
    </xf>
    <xf numFmtId="2" fontId="0" fillId="0" borderId="10" xfId="187" applyNumberFormat="1" applyFont="1" applyFill="1" applyBorder="1" applyAlignment="1">
      <alignment horizontal="center" vertical="center" wrapText="1"/>
      <protection/>
    </xf>
    <xf numFmtId="0" fontId="0" fillId="0" borderId="10" xfId="192" applyFont="1" applyFill="1" applyBorder="1" applyAlignment="1">
      <alignment horizontal="center" vertical="center"/>
      <protection/>
    </xf>
    <xf numFmtId="49" fontId="0" fillId="0" borderId="10" xfId="0" applyNumberFormat="1" applyFont="1" applyBorder="1" applyAlignment="1">
      <alignment vertical="center"/>
    </xf>
    <xf numFmtId="49" fontId="0" fillId="0" borderId="10" xfId="0" applyNumberFormat="1" applyFont="1" applyBorder="1" applyAlignment="1">
      <alignment horizontal="center" vertical="center"/>
    </xf>
    <xf numFmtId="0" fontId="0" fillId="0" borderId="10" xfId="0" applyFill="1" applyBorder="1" applyAlignment="1">
      <alignment/>
    </xf>
    <xf numFmtId="2" fontId="0" fillId="25" borderId="10" xfId="187" applyNumberFormat="1" applyFont="1" applyFill="1" applyBorder="1" applyAlignment="1">
      <alignment horizontal="center" vertical="center"/>
      <protection/>
    </xf>
    <xf numFmtId="1" fontId="0" fillId="25"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40" fillId="25" borderId="10" xfId="0" applyFont="1" applyFill="1" applyBorder="1" applyAlignment="1">
      <alignment horizontal="center" vertical="center"/>
    </xf>
    <xf numFmtId="2" fontId="41"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0" fontId="36" fillId="25" borderId="18" xfId="0" applyFont="1" applyFill="1" applyBorder="1" applyAlignment="1">
      <alignment horizontal="center" vertical="center"/>
    </xf>
    <xf numFmtId="0" fontId="5" fillId="25" borderId="18" xfId="0" applyFont="1" applyFill="1" applyBorder="1" applyAlignment="1">
      <alignment horizontal="center" vertical="center" wrapText="1"/>
    </xf>
    <xf numFmtId="0" fontId="0" fillId="25" borderId="17" xfId="0" applyFont="1" applyFill="1" applyBorder="1" applyAlignment="1">
      <alignment horizontal="center" vertical="center"/>
    </xf>
    <xf numFmtId="0" fontId="0" fillId="25" borderId="18" xfId="0" applyFont="1" applyFill="1" applyBorder="1" applyAlignment="1">
      <alignment horizontal="center" vertical="center"/>
    </xf>
    <xf numFmtId="0" fontId="5" fillId="25" borderId="18" xfId="0" applyFont="1" applyFill="1" applyBorder="1" applyAlignment="1">
      <alignment horizontal="center" vertical="center"/>
    </xf>
    <xf numFmtId="0" fontId="0" fillId="25" borderId="18" xfId="0" applyFont="1" applyFill="1" applyBorder="1" applyAlignment="1">
      <alignment vertical="center"/>
    </xf>
    <xf numFmtId="0" fontId="0" fillId="25" borderId="18"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17" xfId="0" applyFont="1" applyFill="1" applyBorder="1" applyAlignment="1">
      <alignment horizontal="center" vertical="center" wrapText="1"/>
    </xf>
    <xf numFmtId="203" fontId="34" fillId="25" borderId="10" xfId="0" applyNumberFormat="1" applyFont="1" applyFill="1" applyBorder="1" applyAlignment="1">
      <alignment vertical="center"/>
    </xf>
    <xf numFmtId="0" fontId="24" fillId="0" borderId="0" xfId="0" applyFont="1" applyBorder="1" applyAlignment="1">
      <alignment vertical="center"/>
    </xf>
    <xf numFmtId="0" fontId="31" fillId="0" borderId="0" xfId="0" applyFont="1" applyAlignment="1">
      <alignment/>
    </xf>
    <xf numFmtId="0" fontId="28" fillId="24" borderId="10" xfId="0" applyFont="1" applyFill="1" applyBorder="1" applyAlignment="1">
      <alignment vertical="center" wrapText="1"/>
    </xf>
    <xf numFmtId="0" fontId="28" fillId="0" borderId="10" xfId="0" applyFont="1" applyBorder="1" applyAlignment="1">
      <alignment vertical="center" wrapText="1"/>
    </xf>
    <xf numFmtId="0" fontId="28" fillId="0" borderId="0" xfId="0" applyFont="1" applyBorder="1" applyAlignment="1">
      <alignment vertical="center" wrapText="1"/>
    </xf>
    <xf numFmtId="0" fontId="30" fillId="0" borderId="0" xfId="0" applyFont="1" applyAlignment="1">
      <alignment vertical="top" wrapText="1"/>
    </xf>
    <xf numFmtId="0" fontId="0" fillId="0" borderId="0" xfId="0" applyFont="1" applyAlignment="1">
      <alignment vertical="top"/>
    </xf>
    <xf numFmtId="0" fontId="0" fillId="0" borderId="0" xfId="0" applyFont="1" applyAlignment="1" quotePrefix="1">
      <alignment vertical="top"/>
    </xf>
    <xf numFmtId="2" fontId="28" fillId="0" borderId="10" xfId="0" applyNumberFormat="1" applyFont="1" applyBorder="1" applyAlignment="1">
      <alignment horizontal="center" vertical="center" wrapText="1"/>
    </xf>
    <xf numFmtId="2" fontId="34" fillId="0" borderId="0" xfId="0" applyNumberFormat="1" applyFont="1" applyFill="1" applyBorder="1" applyAlignment="1">
      <alignment vertical="center"/>
    </xf>
    <xf numFmtId="2" fontId="0" fillId="0" borderId="0" xfId="187" applyNumberFormat="1" applyFont="1" applyBorder="1" applyAlignment="1">
      <alignment vertical="center"/>
      <protection/>
    </xf>
    <xf numFmtId="2" fontId="51" fillId="0" borderId="0" xfId="0" applyNumberFormat="1" applyFont="1" applyAlignment="1">
      <alignment/>
    </xf>
    <xf numFmtId="2" fontId="0" fillId="0" borderId="0" xfId="0" applyNumberFormat="1" applyAlignment="1">
      <alignment/>
    </xf>
    <xf numFmtId="1" fontId="28" fillId="0" borderId="0" xfId="0" applyNumberFormat="1" applyFont="1" applyAlignment="1">
      <alignment/>
    </xf>
    <xf numFmtId="207" fontId="0" fillId="0" borderId="0" xfId="0" applyNumberFormat="1" applyAlignment="1">
      <alignment/>
    </xf>
    <xf numFmtId="2" fontId="41" fillId="0" borderId="10" xfId="0" applyNumberFormat="1" applyFont="1" applyFill="1" applyBorder="1" applyAlignment="1">
      <alignment horizontal="center" vertical="center"/>
    </xf>
    <xf numFmtId="2" fontId="41" fillId="0" borderId="10" xfId="0" applyNumberFormat="1" applyFont="1" applyBorder="1" applyAlignment="1">
      <alignment horizontal="center" vertical="center"/>
    </xf>
    <xf numFmtId="0" fontId="0" fillId="0" borderId="0" xfId="0" applyFont="1" applyAlignment="1">
      <alignment/>
    </xf>
    <xf numFmtId="0" fontId="28" fillId="0" borderId="0" xfId="0" applyFont="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center" vertical="center"/>
    </xf>
    <xf numFmtId="0" fontId="43" fillId="0" borderId="12" xfId="0" applyFont="1" applyBorder="1" applyAlignment="1">
      <alignment/>
    </xf>
    <xf numFmtId="0" fontId="5" fillId="0" borderId="0" xfId="0" applyFont="1" applyAlignment="1">
      <alignment/>
    </xf>
    <xf numFmtId="0" fontId="44" fillId="0" borderId="10" xfId="0" applyFont="1" applyBorder="1" applyAlignment="1">
      <alignment horizontal="center" vertical="center"/>
    </xf>
    <xf numFmtId="49" fontId="44"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xf>
    <xf numFmtId="0" fontId="43" fillId="0" borderId="10" xfId="186" applyFont="1" applyBorder="1" applyAlignment="1">
      <alignment horizontal="center" vertical="center" textRotation="90" wrapText="1"/>
      <protection/>
    </xf>
    <xf numFmtId="2" fontId="43" fillId="0" borderId="10" xfId="186" applyNumberFormat="1" applyFont="1" applyBorder="1" applyAlignment="1">
      <alignment horizontal="center" vertical="center" textRotation="90" wrapText="1"/>
      <protection/>
    </xf>
    <xf numFmtId="0" fontId="45" fillId="0" borderId="0" xfId="0" applyFont="1" applyAlignment="1">
      <alignment/>
    </xf>
    <xf numFmtId="0" fontId="46" fillId="0" borderId="0" xfId="0" applyFont="1" applyBorder="1" applyAlignment="1">
      <alignment/>
    </xf>
    <xf numFmtId="0" fontId="46"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xf>
    <xf numFmtId="0" fontId="43" fillId="0" borderId="18" xfId="186" applyFont="1" applyBorder="1" applyAlignment="1">
      <alignment horizontal="center" vertical="center"/>
      <protection/>
    </xf>
    <xf numFmtId="0" fontId="43" fillId="0" borderId="16" xfId="186" applyFont="1" applyBorder="1" applyAlignment="1">
      <alignment horizontal="center" vertical="center"/>
      <protection/>
    </xf>
    <xf numFmtId="0" fontId="43" fillId="0" borderId="15" xfId="186" applyFont="1" applyBorder="1" applyAlignment="1">
      <alignment horizontal="center" vertical="center"/>
      <protection/>
    </xf>
    <xf numFmtId="0" fontId="0" fillId="0" borderId="0" xfId="0" applyFont="1" applyAlignment="1">
      <alignment horizontal="left" vertical="top" wrapText="1"/>
    </xf>
    <xf numFmtId="0" fontId="26" fillId="0" borderId="0" xfId="191" applyFont="1" applyAlignment="1">
      <alignment wrapText="1"/>
      <protection/>
    </xf>
    <xf numFmtId="0" fontId="0" fillId="0" borderId="0" xfId="0" applyFont="1" applyAlignment="1">
      <alignment horizontal="left" vertical="center" wrapText="1"/>
    </xf>
    <xf numFmtId="0" fontId="25" fillId="0" borderId="19" xfId="186" applyFont="1" applyBorder="1" applyAlignment="1">
      <alignment horizontal="center" vertical="center"/>
      <protection/>
    </xf>
    <xf numFmtId="0" fontId="25" fillId="0" borderId="20" xfId="186" applyFont="1" applyBorder="1" applyAlignment="1">
      <alignment horizontal="center" vertical="center"/>
      <protection/>
    </xf>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24" fillId="27" borderId="18" xfId="0" applyFont="1" applyFill="1" applyBorder="1" applyAlignment="1">
      <alignment horizontal="center" vertical="center" wrapText="1"/>
    </xf>
    <xf numFmtId="0" fontId="0" fillId="27" borderId="16" xfId="0" applyFill="1" applyBorder="1" applyAlignment="1">
      <alignment horizontal="center" wrapText="1"/>
    </xf>
    <xf numFmtId="0" fontId="0" fillId="27" borderId="15" xfId="0" applyFill="1" applyBorder="1" applyAlignment="1">
      <alignment/>
    </xf>
    <xf numFmtId="0" fontId="36" fillId="27" borderId="18" xfId="0" applyFont="1" applyFill="1" applyBorder="1" applyAlignment="1">
      <alignment horizontal="center" vertical="center"/>
    </xf>
    <xf numFmtId="0" fontId="36" fillId="27" borderId="16" xfId="0" applyFont="1" applyFill="1" applyBorder="1" applyAlignment="1">
      <alignment horizontal="center" vertical="center"/>
    </xf>
    <xf numFmtId="0" fontId="0" fillId="27" borderId="15" xfId="0" applyFill="1" applyBorder="1" applyAlignment="1">
      <alignment vertical="center"/>
    </xf>
    <xf numFmtId="0" fontId="24" fillId="27" borderId="1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4" fillId="27" borderId="15" xfId="0" applyFont="1" applyFill="1" applyBorder="1" applyAlignment="1">
      <alignment horizontal="center" vertical="center" wrapText="1"/>
    </xf>
    <xf numFmtId="0" fontId="34" fillId="0" borderId="0" xfId="0" applyFont="1" applyBorder="1" applyAlignment="1">
      <alignment horizontal="center" vertical="center" wrapText="1"/>
    </xf>
    <xf numFmtId="0" fontId="0" fillId="27" borderId="16" xfId="0" applyFill="1" applyBorder="1" applyAlignment="1">
      <alignment/>
    </xf>
    <xf numFmtId="0" fontId="36" fillId="20" borderId="18" xfId="0" applyFont="1" applyFill="1" applyBorder="1" applyAlignment="1">
      <alignment horizontal="center" vertical="center" wrapText="1"/>
    </xf>
    <xf numFmtId="0" fontId="36" fillId="20" borderId="16" xfId="0" applyFont="1" applyFill="1" applyBorder="1" applyAlignment="1">
      <alignment horizontal="center" vertical="center" wrapText="1"/>
    </xf>
    <xf numFmtId="0" fontId="0" fillId="0" borderId="15" xfId="0" applyBorder="1" applyAlignment="1">
      <alignment vertical="center" wrapText="1"/>
    </xf>
    <xf numFmtId="0" fontId="36" fillId="27" borderId="18"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0" fillId="27" borderId="15" xfId="0" applyFill="1" applyBorder="1" applyAlignment="1">
      <alignment vertical="center" wrapText="1"/>
    </xf>
    <xf numFmtId="0" fontId="0" fillId="27" borderId="10" xfId="0" applyFill="1" applyBorder="1" applyAlignment="1">
      <alignment horizontal="center" wrapText="1"/>
    </xf>
    <xf numFmtId="0" fontId="0" fillId="27" borderId="10" xfId="0" applyFill="1" applyBorder="1" applyAlignment="1">
      <alignment/>
    </xf>
  </cellXfs>
  <cellStyles count="205">
    <cellStyle name="Normal" xfId="0"/>
    <cellStyle name="1. izcēlums" xfId="15"/>
    <cellStyle name="2. izcēlums" xfId="16"/>
    <cellStyle name="20% - Accent1" xfId="17"/>
    <cellStyle name="20% - Accent1 2" xfId="18"/>
    <cellStyle name="20% - Accent1 3" xfId="19"/>
    <cellStyle name="20% - Accent2" xfId="20"/>
    <cellStyle name="20% - Accent2 2" xfId="21"/>
    <cellStyle name="20% - Accent2 3" xfId="22"/>
    <cellStyle name="20% - Accent3" xfId="23"/>
    <cellStyle name="20% - Accent3 2" xfId="24"/>
    <cellStyle name="20% - Accent3 3" xfId="25"/>
    <cellStyle name="20% - Accent4" xfId="26"/>
    <cellStyle name="20% - Accent4 2" xfId="27"/>
    <cellStyle name="20% - Accent4 3" xfId="28"/>
    <cellStyle name="20% - Accent5" xfId="29"/>
    <cellStyle name="20% - Accent5 2" xfId="30"/>
    <cellStyle name="20% - Accent5 3" xfId="31"/>
    <cellStyle name="20% - Accent6" xfId="32"/>
    <cellStyle name="20% - Accent6 2" xfId="33"/>
    <cellStyle name="20% - Accent6 3" xfId="34"/>
    <cellStyle name="20% - Izcēlums1" xfId="35"/>
    <cellStyle name="20% - Izcēlums2" xfId="36"/>
    <cellStyle name="20% - Izcēlums3" xfId="37"/>
    <cellStyle name="20% - Izcēlums4" xfId="38"/>
    <cellStyle name="20% - Izcēlums5" xfId="39"/>
    <cellStyle name="20% - Izcēlums6" xfId="40"/>
    <cellStyle name="20% no 1. izcēluma" xfId="41"/>
    <cellStyle name="20% no 2. izcēluma" xfId="42"/>
    <cellStyle name="20% no 3. izcēluma" xfId="43"/>
    <cellStyle name="20% no 4. izcēluma" xfId="44"/>
    <cellStyle name="20% no 5. izcēluma" xfId="45"/>
    <cellStyle name="20% no 6. izcēluma" xfId="46"/>
    <cellStyle name="3. izcēlums " xfId="47"/>
    <cellStyle name="4. izcēlums" xfId="48"/>
    <cellStyle name="40% - Accent1" xfId="49"/>
    <cellStyle name="40% - Accent1 2" xfId="50"/>
    <cellStyle name="40% - Accent1 3" xfId="51"/>
    <cellStyle name="40% - Accent2" xfId="52"/>
    <cellStyle name="40% - Accent2 2" xfId="53"/>
    <cellStyle name="40% - Accent2 3" xfId="54"/>
    <cellStyle name="40% - Accent3" xfId="55"/>
    <cellStyle name="40% - Accent3 2" xfId="56"/>
    <cellStyle name="40% - Accent3 3" xfId="57"/>
    <cellStyle name="40% - Accent4" xfId="58"/>
    <cellStyle name="40% - Accent4 2" xfId="59"/>
    <cellStyle name="40% - Accent4 3" xfId="60"/>
    <cellStyle name="40% - Accent5" xfId="61"/>
    <cellStyle name="40% - Accent5 2" xfId="62"/>
    <cellStyle name="40% - Accent5 3" xfId="63"/>
    <cellStyle name="40% - Accent6" xfId="64"/>
    <cellStyle name="40% - Accent6 2" xfId="65"/>
    <cellStyle name="40% - Accent6 3" xfId="66"/>
    <cellStyle name="40% - Izcēlums1" xfId="67"/>
    <cellStyle name="40% - Izcēlums2" xfId="68"/>
    <cellStyle name="40% - Izcēlums3" xfId="69"/>
    <cellStyle name="40% - Izcēlums4" xfId="70"/>
    <cellStyle name="40% - Izcēlums5" xfId="71"/>
    <cellStyle name="40% - Izcēlums6" xfId="72"/>
    <cellStyle name="40% no 1. izcēluma" xfId="73"/>
    <cellStyle name="40% no 2. izcēluma" xfId="74"/>
    <cellStyle name="40% no 3. izcēluma" xfId="75"/>
    <cellStyle name="40% no 4. izcēluma" xfId="76"/>
    <cellStyle name="40% no 5. izcēluma" xfId="77"/>
    <cellStyle name="40% no 6. izcēluma" xfId="78"/>
    <cellStyle name="5. izcēlums" xfId="79"/>
    <cellStyle name="6. izcēlums" xfId="80"/>
    <cellStyle name="60% - Accent1" xfId="81"/>
    <cellStyle name="60% - Accent1 2" xfId="82"/>
    <cellStyle name="60% - Accent1 3" xfId="83"/>
    <cellStyle name="60% - Accent2" xfId="84"/>
    <cellStyle name="60% - Accent2 2" xfId="85"/>
    <cellStyle name="60% - Accent2 3" xfId="86"/>
    <cellStyle name="60% - Accent3" xfId="87"/>
    <cellStyle name="60% - Accent3 2" xfId="88"/>
    <cellStyle name="60% - Accent3 3" xfId="89"/>
    <cellStyle name="60% - Accent4" xfId="90"/>
    <cellStyle name="60% - Accent4 2" xfId="91"/>
    <cellStyle name="60% - Accent4 3" xfId="92"/>
    <cellStyle name="60% - Accent5" xfId="93"/>
    <cellStyle name="60% - Accent5 2" xfId="94"/>
    <cellStyle name="60% - Accent5 3" xfId="95"/>
    <cellStyle name="60% - Accent6" xfId="96"/>
    <cellStyle name="60% - Accent6 2" xfId="97"/>
    <cellStyle name="60% - Accent6 3" xfId="98"/>
    <cellStyle name="60% - Izcēlums1" xfId="99"/>
    <cellStyle name="60% - Izcēlums2" xfId="100"/>
    <cellStyle name="60% - Izcēlums3" xfId="101"/>
    <cellStyle name="60% - Izcēlums4" xfId="102"/>
    <cellStyle name="60% - Izcēlums5" xfId="103"/>
    <cellStyle name="60% - Izcēlums6" xfId="104"/>
    <cellStyle name="60% no 1. izcēluma" xfId="105"/>
    <cellStyle name="60% no 2. izcēluma" xfId="106"/>
    <cellStyle name="60% no 3. izcēluma" xfId="107"/>
    <cellStyle name="60% no 4. izcēluma" xfId="108"/>
    <cellStyle name="60% no 5. izcēluma" xfId="109"/>
    <cellStyle name="60% no 6. izcēluma" xfId="110"/>
    <cellStyle name="Accent1" xfId="111"/>
    <cellStyle name="Accent1 2" xfId="112"/>
    <cellStyle name="Accent1 3" xfId="113"/>
    <cellStyle name="Accent2" xfId="114"/>
    <cellStyle name="Accent2 2" xfId="115"/>
    <cellStyle name="Accent2 3" xfId="116"/>
    <cellStyle name="Accent3" xfId="117"/>
    <cellStyle name="Accent3 2" xfId="118"/>
    <cellStyle name="Accent3 3" xfId="119"/>
    <cellStyle name="Accent4" xfId="120"/>
    <cellStyle name="Accent4 2" xfId="121"/>
    <cellStyle name="Accent4 3" xfId="122"/>
    <cellStyle name="Accent5" xfId="123"/>
    <cellStyle name="Accent5 2" xfId="124"/>
    <cellStyle name="Accent5 3" xfId="125"/>
    <cellStyle name="Accent6" xfId="126"/>
    <cellStyle name="Accent6 2" xfId="127"/>
    <cellStyle name="Accent6 3" xfId="128"/>
    <cellStyle name="Aprēķināšana" xfId="129"/>
    <cellStyle name="Bad" xfId="130"/>
    <cellStyle name="Bad 2" xfId="131"/>
    <cellStyle name="Bad 3" xfId="132"/>
    <cellStyle name="Brīdinājuma teksts" xfId="133"/>
    <cellStyle name="Calculation" xfId="134"/>
    <cellStyle name="Calculation 2" xfId="135"/>
    <cellStyle name="Calculation 3" xfId="136"/>
    <cellStyle name="Check Cell" xfId="137"/>
    <cellStyle name="Check Cell 2" xfId="138"/>
    <cellStyle name="Check Cell 3" xfId="139"/>
    <cellStyle name="Comma" xfId="140"/>
    <cellStyle name="Comma [0]" xfId="141"/>
    <cellStyle name="Comma 2" xfId="142"/>
    <cellStyle name="Currency" xfId="143"/>
    <cellStyle name="Currency [0]" xfId="144"/>
    <cellStyle name="Excel Built-in Normal_2" xfId="145"/>
    <cellStyle name="Explanatory Text" xfId="146"/>
    <cellStyle name="Explanatory Text 2" xfId="147"/>
    <cellStyle name="Explanatory Text 3" xfId="148"/>
    <cellStyle name="Followed Hyperlink" xfId="149"/>
    <cellStyle name="Good" xfId="150"/>
    <cellStyle name="Good 2" xfId="151"/>
    <cellStyle name="Good 3"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evade" xfId="166"/>
    <cellStyle name="Input" xfId="167"/>
    <cellStyle name="Input 2" xfId="168"/>
    <cellStyle name="Input 3" xfId="169"/>
    <cellStyle name="Izcēlums1" xfId="170"/>
    <cellStyle name="Izcēlums2" xfId="171"/>
    <cellStyle name="Izcēlums3" xfId="172"/>
    <cellStyle name="Izcēlums4" xfId="173"/>
    <cellStyle name="Izcēlums5" xfId="174"/>
    <cellStyle name="Izcēlums6" xfId="175"/>
    <cellStyle name="Izvade" xfId="176"/>
    <cellStyle name="Kopsumma" xfId="177"/>
    <cellStyle name="Labs" xfId="178"/>
    <cellStyle name="Linked Cell" xfId="179"/>
    <cellStyle name="Linked Cell 2" xfId="180"/>
    <cellStyle name="Linked Cell 3" xfId="181"/>
    <cellStyle name="Neitrāls" xfId="182"/>
    <cellStyle name="Neutral" xfId="183"/>
    <cellStyle name="Neutral 2" xfId="184"/>
    <cellStyle name="Neutral 3" xfId="185"/>
    <cellStyle name="Normal 10" xfId="186"/>
    <cellStyle name="Normal 2" xfId="187"/>
    <cellStyle name="Normal 2 2" xfId="188"/>
    <cellStyle name="Normal 3" xfId="189"/>
    <cellStyle name="Normal 4" xfId="190"/>
    <cellStyle name="Normal 5" xfId="191"/>
    <cellStyle name="Normal_Bill x.1" xfId="192"/>
    <cellStyle name="Nosaukums" xfId="193"/>
    <cellStyle name="Note" xfId="194"/>
    <cellStyle name="Note 2" xfId="195"/>
    <cellStyle name="Output" xfId="196"/>
    <cellStyle name="Output 2" xfId="197"/>
    <cellStyle name="Output 3" xfId="198"/>
    <cellStyle name="Paskaidrojošs teksts" xfId="199"/>
    <cellStyle name="Pārbaudes šūna" xfId="200"/>
    <cellStyle name="Percent" xfId="201"/>
    <cellStyle name="Piezīme" xfId="202"/>
    <cellStyle name="Saistīta šūna" xfId="203"/>
    <cellStyle name="Saistītā šūna" xfId="204"/>
    <cellStyle name="Slikts" xfId="205"/>
    <cellStyle name="Title" xfId="206"/>
    <cellStyle name="Title 2" xfId="207"/>
    <cellStyle name="Title 3" xfId="208"/>
    <cellStyle name="Total" xfId="209"/>
    <cellStyle name="Total 2" xfId="210"/>
    <cellStyle name="Total 3" xfId="211"/>
    <cellStyle name="Virsraksts 1" xfId="212"/>
    <cellStyle name="Virsraksts 2" xfId="213"/>
    <cellStyle name="Virsraksts 3" xfId="214"/>
    <cellStyle name="Virsraksts 4" xfId="215"/>
    <cellStyle name="Warning Text" xfId="216"/>
    <cellStyle name="Warning Text 2" xfId="217"/>
    <cellStyle name="Warning Text 3"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0"/>
  <sheetViews>
    <sheetView tabSelected="1" zoomScalePageLayoutView="0" workbookViewId="0" topLeftCell="A1">
      <selection activeCell="A58" sqref="A58:IV58"/>
    </sheetView>
  </sheetViews>
  <sheetFormatPr defaultColWidth="9.140625" defaultRowHeight="12.75"/>
  <cols>
    <col min="1" max="1" width="14.28125" style="0" customWidth="1"/>
    <col min="2" max="2" width="10.57421875" style="0" customWidth="1"/>
    <col min="3" max="3" width="18.421875" style="0" customWidth="1"/>
    <col min="4" max="4" width="6.421875" style="0" bestFit="1" customWidth="1"/>
    <col min="5" max="5" width="5.421875" style="0" customWidth="1"/>
    <col min="6" max="6" width="6.28125" style="0" customWidth="1"/>
    <col min="7" max="7" width="7.57421875" style="0" customWidth="1"/>
    <col min="8" max="8" width="6.00390625" style="0" customWidth="1"/>
    <col min="9" max="9" width="4.8515625" style="0" customWidth="1"/>
    <col min="10" max="10" width="5.421875" style="0" customWidth="1"/>
    <col min="11" max="11" width="7.28125" style="0" customWidth="1"/>
    <col min="12" max="12" width="6.421875" style="0" customWidth="1"/>
    <col min="13" max="13" width="7.421875" style="0" customWidth="1"/>
    <col min="14" max="14" width="5.421875" style="0" customWidth="1"/>
    <col min="15" max="15" width="7.8515625" style="0" customWidth="1"/>
    <col min="16" max="16" width="14.140625" style="0" customWidth="1"/>
  </cols>
  <sheetData>
    <row r="1" spans="1:2" ht="15">
      <c r="A1" s="248" t="s">
        <v>612</v>
      </c>
      <c r="B1" s="230"/>
    </row>
    <row r="2" spans="1:2" ht="6.75" customHeight="1">
      <c r="A2" s="69"/>
      <c r="B2" s="230"/>
    </row>
    <row r="3" spans="1:2" ht="15">
      <c r="A3" s="248" t="s">
        <v>608</v>
      </c>
      <c r="B3" s="230"/>
    </row>
    <row r="4" ht="6.75" customHeight="1"/>
    <row r="5" ht="12.75">
      <c r="A5" s="260" t="s">
        <v>585</v>
      </c>
    </row>
    <row r="6" spans="1:16" ht="25.5" customHeight="1">
      <c r="A6" s="262" t="s">
        <v>609</v>
      </c>
      <c r="B6" s="261"/>
      <c r="C6" s="261"/>
      <c r="D6" s="261"/>
      <c r="E6" s="261"/>
      <c r="F6" s="261"/>
      <c r="G6" s="261"/>
      <c r="H6" s="261"/>
      <c r="I6" s="261"/>
      <c r="J6" s="261"/>
      <c r="K6" s="261"/>
      <c r="L6" s="261"/>
      <c r="M6" s="261"/>
      <c r="N6" s="261"/>
      <c r="O6" s="263"/>
      <c r="P6" s="263"/>
    </row>
    <row r="7" spans="1:16" ht="90" customHeight="1">
      <c r="A7" s="261" t="s">
        <v>586</v>
      </c>
      <c r="B7" s="261"/>
      <c r="C7" s="261"/>
      <c r="D7" s="261"/>
      <c r="E7" s="261"/>
      <c r="F7" s="261"/>
      <c r="G7" s="261"/>
      <c r="H7" s="261"/>
      <c r="I7" s="261"/>
      <c r="J7" s="261"/>
      <c r="K7" s="261"/>
      <c r="L7" s="261"/>
      <c r="M7" s="261"/>
      <c r="N7" s="261"/>
      <c r="O7" s="263"/>
      <c r="P7" s="263"/>
    </row>
    <row r="8" spans="1:16" ht="27" customHeight="1">
      <c r="A8" s="262" t="s">
        <v>587</v>
      </c>
      <c r="B8" s="261"/>
      <c r="C8" s="261"/>
      <c r="D8" s="261"/>
      <c r="E8" s="261"/>
      <c r="F8" s="261"/>
      <c r="G8" s="261"/>
      <c r="H8" s="261"/>
      <c r="I8" s="261"/>
      <c r="J8" s="261"/>
      <c r="K8" s="261"/>
      <c r="L8" s="261"/>
      <c r="M8" s="261"/>
      <c r="N8" s="261"/>
      <c r="O8" s="263"/>
      <c r="P8" s="263"/>
    </row>
    <row r="9" spans="1:16" ht="27" customHeight="1">
      <c r="A9" s="261" t="s">
        <v>588</v>
      </c>
      <c r="B9" s="261"/>
      <c r="C9" s="261"/>
      <c r="D9" s="261"/>
      <c r="E9" s="261"/>
      <c r="F9" s="261"/>
      <c r="G9" s="261"/>
      <c r="H9" s="261"/>
      <c r="I9" s="261"/>
      <c r="J9" s="261"/>
      <c r="K9" s="261"/>
      <c r="L9" s="261"/>
      <c r="M9" s="261"/>
      <c r="N9" s="261"/>
      <c r="O9" s="263"/>
      <c r="P9" s="263"/>
    </row>
    <row r="10" spans="1:15" s="252" customFormat="1" ht="11.25">
      <c r="A10" s="249"/>
      <c r="B10" s="249"/>
      <c r="C10" s="250"/>
      <c r="D10" s="250"/>
      <c r="E10" s="264" t="s">
        <v>16</v>
      </c>
      <c r="F10" s="265"/>
      <c r="G10" s="265"/>
      <c r="H10" s="265"/>
      <c r="I10" s="265"/>
      <c r="J10" s="251"/>
      <c r="K10" s="264" t="s">
        <v>17</v>
      </c>
      <c r="L10" s="265"/>
      <c r="M10" s="265"/>
      <c r="N10" s="265"/>
      <c r="O10" s="266"/>
    </row>
    <row r="11" spans="1:15" s="252" customFormat="1" ht="79.5">
      <c r="A11" s="253" t="s">
        <v>0</v>
      </c>
      <c r="B11" s="254" t="s">
        <v>8</v>
      </c>
      <c r="C11" s="255" t="s">
        <v>1</v>
      </c>
      <c r="D11" s="255" t="s">
        <v>4</v>
      </c>
      <c r="E11" s="256" t="s">
        <v>18</v>
      </c>
      <c r="F11" s="256" t="s">
        <v>35</v>
      </c>
      <c r="G11" s="257" t="s">
        <v>36</v>
      </c>
      <c r="H11" s="257" t="s">
        <v>37</v>
      </c>
      <c r="I11" s="257" t="s">
        <v>38</v>
      </c>
      <c r="J11" s="257" t="s">
        <v>39</v>
      </c>
      <c r="K11" s="257" t="s">
        <v>19</v>
      </c>
      <c r="L11" s="257" t="s">
        <v>36</v>
      </c>
      <c r="M11" s="257" t="s">
        <v>37</v>
      </c>
      <c r="N11" s="257" t="s">
        <v>40</v>
      </c>
      <c r="O11" s="257" t="s">
        <v>41</v>
      </c>
    </row>
    <row r="12" spans="5:15" s="252" customFormat="1" ht="11.25">
      <c r="E12" s="252" t="s">
        <v>502</v>
      </c>
      <c r="F12" s="252" t="s">
        <v>503</v>
      </c>
      <c r="G12" s="252" t="s">
        <v>610</v>
      </c>
      <c r="H12" s="252" t="s">
        <v>504</v>
      </c>
      <c r="I12" s="252" t="s">
        <v>505</v>
      </c>
      <c r="J12" s="252" t="s">
        <v>616</v>
      </c>
      <c r="K12" s="252" t="s">
        <v>618</v>
      </c>
      <c r="L12" s="252" t="s">
        <v>619</v>
      </c>
      <c r="M12" s="252" t="s">
        <v>551</v>
      </c>
      <c r="N12" s="252" t="s">
        <v>620</v>
      </c>
      <c r="O12" s="252" t="s">
        <v>621</v>
      </c>
    </row>
    <row r="13" spans="7:14" ht="12.75">
      <c r="G13" s="252" t="s">
        <v>626</v>
      </c>
      <c r="J13" s="252" t="s">
        <v>617</v>
      </c>
      <c r="L13" s="252" t="s">
        <v>623</v>
      </c>
      <c r="N13" s="252" t="s">
        <v>625</v>
      </c>
    </row>
    <row r="14" spans="7:15" ht="12.75">
      <c r="G14" s="252"/>
      <c r="K14" s="252" t="s">
        <v>622</v>
      </c>
      <c r="L14" s="252"/>
      <c r="M14" s="252" t="s">
        <v>624</v>
      </c>
      <c r="N14" s="252"/>
      <c r="O14" s="252" t="s">
        <v>627</v>
      </c>
    </row>
    <row r="15" ht="12.75">
      <c r="A15" s="259" t="s">
        <v>506</v>
      </c>
    </row>
    <row r="16" spans="1:16" ht="26.25" customHeight="1">
      <c r="A16" s="261" t="s">
        <v>507</v>
      </c>
      <c r="B16" s="261"/>
      <c r="C16" s="261"/>
      <c r="D16" s="261"/>
      <c r="E16" s="261"/>
      <c r="F16" s="261"/>
      <c r="G16" s="261"/>
      <c r="H16" s="261"/>
      <c r="I16" s="261"/>
      <c r="J16" s="261"/>
      <c r="K16" s="261"/>
      <c r="L16" s="261"/>
      <c r="M16" s="261"/>
      <c r="N16" s="261"/>
      <c r="O16" s="261"/>
      <c r="P16" s="261"/>
    </row>
    <row r="17" spans="1:16" ht="27" customHeight="1">
      <c r="A17" s="262" t="s">
        <v>508</v>
      </c>
      <c r="B17" s="262"/>
      <c r="C17" s="262"/>
      <c r="D17" s="262"/>
      <c r="E17" s="262"/>
      <c r="F17" s="262"/>
      <c r="G17" s="262"/>
      <c r="H17" s="262"/>
      <c r="I17" s="262"/>
      <c r="J17" s="262"/>
      <c r="K17" s="262"/>
      <c r="L17" s="262"/>
      <c r="M17" s="262"/>
      <c r="N17" s="262"/>
      <c r="O17" s="262"/>
      <c r="P17" s="262"/>
    </row>
    <row r="18" spans="1:16" ht="39.75" customHeight="1">
      <c r="A18" s="261" t="s">
        <v>589</v>
      </c>
      <c r="B18" s="261"/>
      <c r="C18" s="261"/>
      <c r="D18" s="261"/>
      <c r="E18" s="261"/>
      <c r="F18" s="261"/>
      <c r="G18" s="261"/>
      <c r="H18" s="261"/>
      <c r="I18" s="261"/>
      <c r="J18" s="261"/>
      <c r="K18" s="261"/>
      <c r="L18" s="261"/>
      <c r="M18" s="261"/>
      <c r="N18" s="261"/>
      <c r="O18" s="261"/>
      <c r="P18" s="261"/>
    </row>
    <row r="19" spans="1:16" ht="26.25" customHeight="1">
      <c r="A19" s="261" t="s">
        <v>590</v>
      </c>
      <c r="B19" s="261"/>
      <c r="C19" s="261"/>
      <c r="D19" s="261"/>
      <c r="E19" s="261"/>
      <c r="F19" s="261"/>
      <c r="G19" s="261"/>
      <c r="H19" s="261"/>
      <c r="I19" s="261"/>
      <c r="J19" s="261"/>
      <c r="K19" s="261"/>
      <c r="L19" s="261"/>
      <c r="M19" s="261"/>
      <c r="N19" s="261"/>
      <c r="O19" s="261"/>
      <c r="P19" s="261"/>
    </row>
    <row r="20" spans="1:16" ht="65.25" customHeight="1">
      <c r="A20" s="261" t="s">
        <v>509</v>
      </c>
      <c r="B20" s="261"/>
      <c r="C20" s="261"/>
      <c r="D20" s="261"/>
      <c r="E20" s="261"/>
      <c r="F20" s="261"/>
      <c r="G20" s="261"/>
      <c r="H20" s="261"/>
      <c r="I20" s="261"/>
      <c r="J20" s="261"/>
      <c r="K20" s="261"/>
      <c r="L20" s="261"/>
      <c r="M20" s="261"/>
      <c r="N20" s="261"/>
      <c r="O20" s="261"/>
      <c r="P20" s="261"/>
    </row>
    <row r="21" spans="1:16" ht="25.5" customHeight="1">
      <c r="A21" s="262" t="s">
        <v>628</v>
      </c>
      <c r="B21" s="262"/>
      <c r="C21" s="262"/>
      <c r="D21" s="262"/>
      <c r="E21" s="262"/>
      <c r="F21" s="262"/>
      <c r="G21" s="262"/>
      <c r="H21" s="262"/>
      <c r="I21" s="262"/>
      <c r="J21" s="262"/>
      <c r="K21" s="262"/>
      <c r="L21" s="262"/>
      <c r="M21" s="262"/>
      <c r="N21" s="262"/>
      <c r="O21" s="262"/>
      <c r="P21" s="262"/>
    </row>
    <row r="22" ht="12.75">
      <c r="A22" t="s">
        <v>591</v>
      </c>
    </row>
    <row r="23" spans="1:16" ht="26.25" customHeight="1">
      <c r="A23" s="261" t="s">
        <v>592</v>
      </c>
      <c r="B23" s="261"/>
      <c r="C23" s="261"/>
      <c r="D23" s="261"/>
      <c r="E23" s="261"/>
      <c r="F23" s="261"/>
      <c r="G23" s="261"/>
      <c r="H23" s="261"/>
      <c r="I23" s="261"/>
      <c r="J23" s="261"/>
      <c r="K23" s="261"/>
      <c r="L23" s="261"/>
      <c r="M23" s="261"/>
      <c r="N23" s="261"/>
      <c r="O23" s="261"/>
      <c r="P23" s="261"/>
    </row>
    <row r="24" spans="1:16" ht="24.75" customHeight="1">
      <c r="A24" s="261" t="s">
        <v>593</v>
      </c>
      <c r="B24" s="261"/>
      <c r="C24" s="261"/>
      <c r="D24" s="261"/>
      <c r="E24" s="261"/>
      <c r="F24" s="261"/>
      <c r="G24" s="261"/>
      <c r="H24" s="261"/>
      <c r="I24" s="261"/>
      <c r="J24" s="261"/>
      <c r="K24" s="261"/>
      <c r="L24" s="261"/>
      <c r="M24" s="261"/>
      <c r="N24" s="261"/>
      <c r="O24" s="261"/>
      <c r="P24" s="261"/>
    </row>
    <row r="25" spans="1:16" ht="27.75" customHeight="1">
      <c r="A25" s="62" t="s">
        <v>29</v>
      </c>
      <c r="B25" s="262" t="s">
        <v>611</v>
      </c>
      <c r="C25" s="261"/>
      <c r="D25" s="261"/>
      <c r="E25" s="261"/>
      <c r="F25" s="261"/>
      <c r="G25" s="261"/>
      <c r="H25" s="261"/>
      <c r="I25" s="261"/>
      <c r="J25" s="261"/>
      <c r="K25" s="261"/>
      <c r="L25" s="261"/>
      <c r="M25" s="261"/>
      <c r="N25" s="261"/>
      <c r="O25" s="261"/>
      <c r="P25" s="261"/>
    </row>
    <row r="26" spans="1:16" ht="24.75" customHeight="1">
      <c r="A26" s="62" t="s">
        <v>29</v>
      </c>
      <c r="B26" s="262" t="s">
        <v>629</v>
      </c>
      <c r="C26" s="261"/>
      <c r="D26" s="261"/>
      <c r="E26" s="261"/>
      <c r="F26" s="261"/>
      <c r="G26" s="261"/>
      <c r="H26" s="261"/>
      <c r="I26" s="261"/>
      <c r="J26" s="261"/>
      <c r="K26" s="261"/>
      <c r="L26" s="261"/>
      <c r="M26" s="261"/>
      <c r="N26" s="261"/>
      <c r="O26" s="261"/>
      <c r="P26" s="261"/>
    </row>
    <row r="27" spans="1:16" ht="65.25" customHeight="1">
      <c r="A27" s="62" t="s">
        <v>29</v>
      </c>
      <c r="B27" s="261" t="s">
        <v>594</v>
      </c>
      <c r="C27" s="261"/>
      <c r="D27" s="261"/>
      <c r="E27" s="261"/>
      <c r="F27" s="261"/>
      <c r="G27" s="261"/>
      <c r="H27" s="261"/>
      <c r="I27" s="261"/>
      <c r="J27" s="261"/>
      <c r="K27" s="261"/>
      <c r="L27" s="261"/>
      <c r="M27" s="261"/>
      <c r="N27" s="261"/>
      <c r="O27" s="261"/>
      <c r="P27" s="261"/>
    </row>
    <row r="28" spans="1:16" ht="27" customHeight="1">
      <c r="A28" s="62" t="s">
        <v>29</v>
      </c>
      <c r="B28" s="261" t="s">
        <v>595</v>
      </c>
      <c r="C28" s="261"/>
      <c r="D28" s="261"/>
      <c r="E28" s="261"/>
      <c r="F28" s="261"/>
      <c r="G28" s="261"/>
      <c r="H28" s="261"/>
      <c r="I28" s="261"/>
      <c r="J28" s="261"/>
      <c r="K28" s="261"/>
      <c r="L28" s="261"/>
      <c r="M28" s="261"/>
      <c r="N28" s="261"/>
      <c r="O28" s="261"/>
      <c r="P28" s="261"/>
    </row>
    <row r="29" spans="1:16" ht="39.75" customHeight="1">
      <c r="A29" s="62" t="s">
        <v>29</v>
      </c>
      <c r="B29" s="261" t="s">
        <v>596</v>
      </c>
      <c r="C29" s="261"/>
      <c r="D29" s="261"/>
      <c r="E29" s="261"/>
      <c r="F29" s="261"/>
      <c r="G29" s="261"/>
      <c r="H29" s="261"/>
      <c r="I29" s="261"/>
      <c r="J29" s="261"/>
      <c r="K29" s="261"/>
      <c r="L29" s="261"/>
      <c r="M29" s="261"/>
      <c r="N29" s="261"/>
      <c r="O29" s="261"/>
      <c r="P29" s="261"/>
    </row>
    <row r="30" spans="1:16" ht="38.25" customHeight="1">
      <c r="A30" s="62" t="s">
        <v>29</v>
      </c>
      <c r="B30" s="261" t="s">
        <v>597</v>
      </c>
      <c r="C30" s="261"/>
      <c r="D30" s="261"/>
      <c r="E30" s="261"/>
      <c r="F30" s="261"/>
      <c r="G30" s="261"/>
      <c r="H30" s="261"/>
      <c r="I30" s="261"/>
      <c r="J30" s="261"/>
      <c r="K30" s="261"/>
      <c r="L30" s="261"/>
      <c r="M30" s="261"/>
      <c r="N30" s="261"/>
      <c r="O30" s="261"/>
      <c r="P30" s="261"/>
    </row>
    <row r="31" spans="1:16" ht="27" customHeight="1">
      <c r="A31" s="62" t="s">
        <v>29</v>
      </c>
      <c r="B31" s="261" t="s">
        <v>598</v>
      </c>
      <c r="C31" s="261"/>
      <c r="D31" s="261"/>
      <c r="E31" s="261"/>
      <c r="F31" s="261"/>
      <c r="G31" s="261"/>
      <c r="H31" s="261"/>
      <c r="I31" s="261"/>
      <c r="J31" s="261"/>
      <c r="K31" s="261"/>
      <c r="L31" s="261"/>
      <c r="M31" s="261"/>
      <c r="N31" s="261"/>
      <c r="O31" s="261"/>
      <c r="P31" s="261"/>
    </row>
    <row r="32" spans="1:16" ht="64.5" customHeight="1">
      <c r="A32" s="62" t="s">
        <v>29</v>
      </c>
      <c r="B32" s="261" t="s">
        <v>599</v>
      </c>
      <c r="C32" s="261"/>
      <c r="D32" s="261"/>
      <c r="E32" s="261"/>
      <c r="F32" s="261"/>
      <c r="G32" s="261"/>
      <c r="H32" s="261"/>
      <c r="I32" s="261"/>
      <c r="J32" s="261"/>
      <c r="K32" s="261"/>
      <c r="L32" s="261"/>
      <c r="M32" s="261"/>
      <c r="N32" s="261"/>
      <c r="O32" s="261"/>
      <c r="P32" s="261"/>
    </row>
    <row r="33" spans="1:16" ht="40.5" customHeight="1">
      <c r="A33" s="62" t="s">
        <v>29</v>
      </c>
      <c r="B33" s="261" t="s">
        <v>600</v>
      </c>
      <c r="C33" s="261"/>
      <c r="D33" s="261"/>
      <c r="E33" s="261"/>
      <c r="F33" s="261"/>
      <c r="G33" s="261"/>
      <c r="H33" s="261"/>
      <c r="I33" s="261"/>
      <c r="J33" s="261"/>
      <c r="K33" s="261"/>
      <c r="L33" s="261"/>
      <c r="M33" s="261"/>
      <c r="N33" s="261"/>
      <c r="O33" s="261"/>
      <c r="P33" s="261"/>
    </row>
    <row r="35" ht="12.75">
      <c r="A35" s="260" t="s">
        <v>510</v>
      </c>
    </row>
    <row r="36" spans="1:16" ht="37.5" customHeight="1">
      <c r="A36" s="262" t="s">
        <v>630</v>
      </c>
      <c r="B36" s="261"/>
      <c r="C36" s="261"/>
      <c r="D36" s="261"/>
      <c r="E36" s="261"/>
      <c r="F36" s="261"/>
      <c r="G36" s="261"/>
      <c r="H36" s="261"/>
      <c r="I36" s="261"/>
      <c r="J36" s="261"/>
      <c r="K36" s="261"/>
      <c r="L36" s="261"/>
      <c r="M36" s="261"/>
      <c r="N36" s="261"/>
      <c r="O36" s="261"/>
      <c r="P36" s="261"/>
    </row>
    <row r="38" ht="12.75">
      <c r="A38" s="260" t="s">
        <v>511</v>
      </c>
    </row>
    <row r="39" spans="1:16" ht="39" customHeight="1">
      <c r="A39" s="261" t="s">
        <v>512</v>
      </c>
      <c r="B39" s="261"/>
      <c r="C39" s="261"/>
      <c r="D39" s="261"/>
      <c r="E39" s="261"/>
      <c r="F39" s="261"/>
      <c r="G39" s="261"/>
      <c r="H39" s="261"/>
      <c r="I39" s="261"/>
      <c r="J39" s="261"/>
      <c r="K39" s="261"/>
      <c r="L39" s="261"/>
      <c r="M39" s="261"/>
      <c r="N39" s="261"/>
      <c r="O39" s="261"/>
      <c r="P39" s="261"/>
    </row>
    <row r="41" ht="12.75">
      <c r="A41" s="258" t="s">
        <v>513</v>
      </c>
    </row>
    <row r="42" spans="1:16" ht="38.25" customHeight="1">
      <c r="A42" s="261" t="s">
        <v>601</v>
      </c>
      <c r="B42" s="261"/>
      <c r="C42" s="261"/>
      <c r="D42" s="261"/>
      <c r="E42" s="261"/>
      <c r="F42" s="261"/>
      <c r="G42" s="261"/>
      <c r="H42" s="261"/>
      <c r="I42" s="261"/>
      <c r="J42" s="261"/>
      <c r="K42" s="261"/>
      <c r="L42" s="261"/>
      <c r="M42" s="261"/>
      <c r="N42" s="261"/>
      <c r="O42" s="261"/>
      <c r="P42" s="261"/>
    </row>
    <row r="43" spans="1:16" ht="51" customHeight="1">
      <c r="A43" s="262" t="s">
        <v>613</v>
      </c>
      <c r="B43" s="261"/>
      <c r="C43" s="261"/>
      <c r="D43" s="261"/>
      <c r="E43" s="261"/>
      <c r="F43" s="261"/>
      <c r="G43" s="261"/>
      <c r="H43" s="261"/>
      <c r="I43" s="261"/>
      <c r="J43" s="261"/>
      <c r="K43" s="261"/>
      <c r="L43" s="261"/>
      <c r="M43" s="261"/>
      <c r="N43" s="261"/>
      <c r="O43" s="261"/>
      <c r="P43" s="261"/>
    </row>
    <row r="44" spans="1:16" ht="39.75" customHeight="1">
      <c r="A44" s="261" t="s">
        <v>514</v>
      </c>
      <c r="B44" s="261"/>
      <c r="C44" s="261"/>
      <c r="D44" s="261"/>
      <c r="E44" s="261"/>
      <c r="F44" s="261"/>
      <c r="G44" s="261"/>
      <c r="H44" s="261"/>
      <c r="I44" s="261"/>
      <c r="J44" s="261"/>
      <c r="K44" s="261"/>
      <c r="L44" s="261"/>
      <c r="M44" s="261"/>
      <c r="N44" s="261"/>
      <c r="O44" s="261"/>
      <c r="P44" s="261"/>
    </row>
    <row r="45" spans="1:16" ht="25.5" customHeight="1">
      <c r="A45" s="262" t="s">
        <v>614</v>
      </c>
      <c r="B45" s="261"/>
      <c r="C45" s="261"/>
      <c r="D45" s="261"/>
      <c r="E45" s="261"/>
      <c r="F45" s="261"/>
      <c r="G45" s="261"/>
      <c r="H45" s="261"/>
      <c r="I45" s="261"/>
      <c r="J45" s="261"/>
      <c r="K45" s="261"/>
      <c r="L45" s="261"/>
      <c r="M45" s="261"/>
      <c r="N45" s="261"/>
      <c r="O45" s="261"/>
      <c r="P45" s="261"/>
    </row>
    <row r="47" ht="12.75">
      <c r="A47" s="258" t="s">
        <v>515</v>
      </c>
    </row>
    <row r="48" spans="1:16" ht="27" customHeight="1">
      <c r="A48" s="261" t="s">
        <v>516</v>
      </c>
      <c r="B48" s="261"/>
      <c r="C48" s="261"/>
      <c r="D48" s="261"/>
      <c r="E48" s="261"/>
      <c r="F48" s="261"/>
      <c r="G48" s="261"/>
      <c r="H48" s="261"/>
      <c r="I48" s="261"/>
      <c r="J48" s="261"/>
      <c r="K48" s="261"/>
      <c r="L48" s="261"/>
      <c r="M48" s="261"/>
      <c r="N48" s="261"/>
      <c r="O48" s="261"/>
      <c r="P48" s="261"/>
    </row>
    <row r="49" spans="1:16" ht="27" customHeight="1">
      <c r="A49" s="261" t="s">
        <v>517</v>
      </c>
      <c r="B49" s="261"/>
      <c r="C49" s="261"/>
      <c r="D49" s="261"/>
      <c r="E49" s="261"/>
      <c r="F49" s="261"/>
      <c r="G49" s="261"/>
      <c r="H49" s="261"/>
      <c r="I49" s="261"/>
      <c r="J49" s="261"/>
      <c r="K49" s="261"/>
      <c r="L49" s="261"/>
      <c r="M49" s="261"/>
      <c r="N49" s="261"/>
      <c r="O49" s="261"/>
      <c r="P49" s="261"/>
    </row>
    <row r="50" spans="1:16" ht="29.25" customHeight="1">
      <c r="A50" s="261" t="s">
        <v>518</v>
      </c>
      <c r="B50" s="261"/>
      <c r="C50" s="261"/>
      <c r="D50" s="261"/>
      <c r="E50" s="261"/>
      <c r="F50" s="261"/>
      <c r="G50" s="261"/>
      <c r="H50" s="261"/>
      <c r="I50" s="261"/>
      <c r="J50" s="261"/>
      <c r="K50" s="261"/>
      <c r="L50" s="261"/>
      <c r="M50" s="261"/>
      <c r="N50" s="261"/>
      <c r="O50" s="261"/>
      <c r="P50" s="261"/>
    </row>
    <row r="51" ht="12.75">
      <c r="A51" s="247" t="s">
        <v>615</v>
      </c>
    </row>
    <row r="53" ht="12.75">
      <c r="A53" t="s">
        <v>519</v>
      </c>
    </row>
    <row r="55" spans="1:16" ht="39" customHeight="1">
      <c r="A55" s="261" t="s">
        <v>520</v>
      </c>
      <c r="B55" s="261"/>
      <c r="C55" s="261"/>
      <c r="D55" s="261"/>
      <c r="E55" s="261"/>
      <c r="F55" s="261"/>
      <c r="G55" s="261"/>
      <c r="H55" s="261"/>
      <c r="I55" s="261"/>
      <c r="J55" s="261"/>
      <c r="K55" s="261"/>
      <c r="L55" s="261"/>
      <c r="M55" s="261"/>
      <c r="N55" s="261"/>
      <c r="O55" s="261"/>
      <c r="P55" s="261"/>
    </row>
    <row r="57" ht="12.75">
      <c r="A57" s="260" t="s">
        <v>602</v>
      </c>
    </row>
    <row r="58" spans="1:16" ht="24.75" customHeight="1">
      <c r="A58" s="261" t="s">
        <v>521</v>
      </c>
      <c r="B58" s="261"/>
      <c r="C58" s="261"/>
      <c r="D58" s="261"/>
      <c r="E58" s="261"/>
      <c r="F58" s="261"/>
      <c r="G58" s="261"/>
      <c r="H58" s="261"/>
      <c r="I58" s="261"/>
      <c r="J58" s="261"/>
      <c r="K58" s="261"/>
      <c r="L58" s="261"/>
      <c r="M58" s="261"/>
      <c r="N58" s="261"/>
      <c r="O58" s="261"/>
      <c r="P58" s="261"/>
    </row>
    <row r="59" spans="1:16" ht="25.5" customHeight="1">
      <c r="A59" s="261" t="s">
        <v>522</v>
      </c>
      <c r="B59" s="261"/>
      <c r="C59" s="261"/>
      <c r="D59" s="261"/>
      <c r="E59" s="261"/>
      <c r="F59" s="261"/>
      <c r="G59" s="261"/>
      <c r="H59" s="261"/>
      <c r="I59" s="261"/>
      <c r="J59" s="261"/>
      <c r="K59" s="261"/>
      <c r="L59" s="261"/>
      <c r="M59" s="261"/>
      <c r="N59" s="261"/>
      <c r="O59" s="261"/>
      <c r="P59" s="261"/>
    </row>
    <row r="60" ht="12.75">
      <c r="A60" t="s">
        <v>603</v>
      </c>
    </row>
    <row r="62" ht="12.75">
      <c r="A62" s="260" t="s">
        <v>523</v>
      </c>
    </row>
    <row r="64" spans="1:5" ht="12.75">
      <c r="A64" t="s">
        <v>524</v>
      </c>
      <c r="B64" t="s">
        <v>525</v>
      </c>
      <c r="C64" t="s">
        <v>526</v>
      </c>
      <c r="E64" s="247" t="s">
        <v>527</v>
      </c>
    </row>
    <row r="65" spans="1:5" ht="12.75">
      <c r="A65" t="s">
        <v>528</v>
      </c>
      <c r="B65" t="s">
        <v>529</v>
      </c>
      <c r="C65" t="s">
        <v>530</v>
      </c>
      <c r="E65" t="s">
        <v>531</v>
      </c>
    </row>
    <row r="66" spans="1:5" ht="12.75">
      <c r="A66" t="s">
        <v>532</v>
      </c>
      <c r="B66" t="s">
        <v>2</v>
      </c>
      <c r="C66" t="s">
        <v>533</v>
      </c>
      <c r="E66" t="s">
        <v>534</v>
      </c>
    </row>
    <row r="67" spans="1:5" ht="12.75">
      <c r="A67" t="s">
        <v>535</v>
      </c>
      <c r="B67" t="s">
        <v>536</v>
      </c>
      <c r="C67" t="s">
        <v>537</v>
      </c>
      <c r="E67" t="s">
        <v>538</v>
      </c>
    </row>
    <row r="68" spans="1:5" ht="12.75">
      <c r="A68" t="s">
        <v>539</v>
      </c>
      <c r="B68" t="s">
        <v>604</v>
      </c>
      <c r="C68" t="s">
        <v>540</v>
      </c>
      <c r="E68" t="s">
        <v>541</v>
      </c>
    </row>
    <row r="69" spans="1:5" ht="12.75">
      <c r="A69" t="s">
        <v>542</v>
      </c>
      <c r="B69" t="s">
        <v>605</v>
      </c>
      <c r="C69" t="s">
        <v>543</v>
      </c>
      <c r="E69" t="s">
        <v>544</v>
      </c>
    </row>
    <row r="70" spans="1:5" ht="12.75">
      <c r="A70" t="s">
        <v>545</v>
      </c>
      <c r="B70" t="s">
        <v>606</v>
      </c>
      <c r="C70" t="s">
        <v>546</v>
      </c>
      <c r="E70" t="s">
        <v>547</v>
      </c>
    </row>
    <row r="71" spans="1:5" ht="12.75">
      <c r="A71" t="s">
        <v>548</v>
      </c>
      <c r="B71" t="s">
        <v>549</v>
      </c>
      <c r="C71" t="s">
        <v>550</v>
      </c>
      <c r="E71" t="s">
        <v>551</v>
      </c>
    </row>
    <row r="72" spans="1:5" ht="12.75">
      <c r="A72" t="s">
        <v>552</v>
      </c>
      <c r="B72" t="s">
        <v>607</v>
      </c>
      <c r="C72" t="s">
        <v>553</v>
      </c>
      <c r="E72" t="s">
        <v>554</v>
      </c>
    </row>
    <row r="73" spans="1:5" ht="12.75">
      <c r="A73" t="s">
        <v>555</v>
      </c>
      <c r="B73" t="s">
        <v>556</v>
      </c>
      <c r="C73" t="s">
        <v>557</v>
      </c>
      <c r="E73" t="s">
        <v>558</v>
      </c>
    </row>
    <row r="74" spans="1:5" ht="12.75">
      <c r="A74" t="s">
        <v>559</v>
      </c>
      <c r="B74" t="s">
        <v>560</v>
      </c>
      <c r="C74" t="s">
        <v>561</v>
      </c>
      <c r="E74" t="s">
        <v>562</v>
      </c>
    </row>
    <row r="75" spans="1:5" ht="12.75">
      <c r="A75" t="s">
        <v>563</v>
      </c>
      <c r="B75" t="s">
        <v>564</v>
      </c>
      <c r="C75" t="s">
        <v>565</v>
      </c>
      <c r="E75" t="s">
        <v>566</v>
      </c>
    </row>
    <row r="76" spans="1:5" ht="12.75">
      <c r="A76" t="s">
        <v>567</v>
      </c>
      <c r="B76" t="s">
        <v>568</v>
      </c>
      <c r="C76" t="s">
        <v>569</v>
      </c>
      <c r="E76" t="s">
        <v>570</v>
      </c>
    </row>
    <row r="77" spans="1:5" ht="12.75">
      <c r="A77" t="s">
        <v>571</v>
      </c>
      <c r="B77" t="s">
        <v>572</v>
      </c>
      <c r="C77" t="s">
        <v>573</v>
      </c>
      <c r="E77" t="s">
        <v>574</v>
      </c>
    </row>
    <row r="78" spans="1:5" ht="12.75">
      <c r="A78" t="s">
        <v>575</v>
      </c>
      <c r="B78" t="s">
        <v>576</v>
      </c>
      <c r="C78" t="s">
        <v>577</v>
      </c>
      <c r="E78" t="s">
        <v>578</v>
      </c>
    </row>
    <row r="79" spans="1:5" ht="12.75">
      <c r="A79" t="s">
        <v>579</v>
      </c>
      <c r="B79" t="s">
        <v>580</v>
      </c>
      <c r="C79" t="s">
        <v>581</v>
      </c>
      <c r="E79" t="s">
        <v>582</v>
      </c>
    </row>
    <row r="80" spans="1:2" ht="12.75">
      <c r="A80" t="s">
        <v>583</v>
      </c>
      <c r="B80" t="s">
        <v>584</v>
      </c>
    </row>
  </sheetData>
  <sheetProtection/>
  <mergeCells count="35">
    <mergeCell ref="A49:P49"/>
    <mergeCell ref="A50:P50"/>
    <mergeCell ref="A55:P55"/>
    <mergeCell ref="A58:P58"/>
    <mergeCell ref="A59:P59"/>
    <mergeCell ref="A39:P39"/>
    <mergeCell ref="A42:P42"/>
    <mergeCell ref="A43:P43"/>
    <mergeCell ref="A44:P44"/>
    <mergeCell ref="A45:P45"/>
    <mergeCell ref="B27:P27"/>
    <mergeCell ref="B28:P28"/>
    <mergeCell ref="A48:P48"/>
    <mergeCell ref="B29:P29"/>
    <mergeCell ref="B30:P30"/>
    <mergeCell ref="B31:P31"/>
    <mergeCell ref="B32:P32"/>
    <mergeCell ref="B33:P33"/>
    <mergeCell ref="A36:P36"/>
    <mergeCell ref="A16:P16"/>
    <mergeCell ref="A17:P17"/>
    <mergeCell ref="A23:P23"/>
    <mergeCell ref="A24:P24"/>
    <mergeCell ref="B25:P25"/>
    <mergeCell ref="B26:P26"/>
    <mergeCell ref="A18:P18"/>
    <mergeCell ref="A21:P21"/>
    <mergeCell ref="A6:P6"/>
    <mergeCell ref="A7:P7"/>
    <mergeCell ref="A8:P8"/>
    <mergeCell ref="A9:P9"/>
    <mergeCell ref="A19:P19"/>
    <mergeCell ref="A20:P20"/>
    <mergeCell ref="E10:I10"/>
    <mergeCell ref="K10:O10"/>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R24"/>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155</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8" customFormat="1" ht="25.5">
      <c r="A4" s="93">
        <v>1</v>
      </c>
      <c r="B4" s="91" t="s">
        <v>172</v>
      </c>
      <c r="C4" s="97" t="s">
        <v>80</v>
      </c>
      <c r="D4" s="98">
        <v>35</v>
      </c>
      <c r="E4" s="166"/>
      <c r="F4" s="106"/>
      <c r="G4" s="107"/>
      <c r="H4" s="108"/>
      <c r="I4" s="106"/>
      <c r="J4" s="106"/>
      <c r="K4" s="106"/>
      <c r="L4" s="106"/>
      <c r="M4" s="106"/>
      <c r="N4" s="106"/>
      <c r="O4" s="106"/>
      <c r="P4" s="106"/>
    </row>
    <row r="5" spans="1:44" s="70" customFormat="1" ht="14.25">
      <c r="A5" s="93">
        <v>2</v>
      </c>
      <c r="B5" s="91" t="s">
        <v>488</v>
      </c>
      <c r="C5" s="97" t="s">
        <v>80</v>
      </c>
      <c r="D5" s="98">
        <f>727-D4-D7-D8</f>
        <v>560.8</v>
      </c>
      <c r="E5" s="151"/>
      <c r="F5" s="109"/>
      <c r="G5" s="110"/>
      <c r="H5" s="108"/>
      <c r="I5" s="109"/>
      <c r="J5" s="109"/>
      <c r="K5" s="109"/>
      <c r="L5" s="109"/>
      <c r="M5" s="109"/>
      <c r="N5" s="109"/>
      <c r="O5" s="109"/>
      <c r="P5" s="109"/>
      <c r="R5" s="80"/>
      <c r="S5" s="78"/>
      <c r="T5" s="78"/>
      <c r="U5" s="78"/>
      <c r="V5" s="78"/>
      <c r="W5" s="78"/>
      <c r="X5" s="80"/>
      <c r="Y5" s="78"/>
      <c r="Z5" s="78"/>
      <c r="AA5" s="78"/>
      <c r="AB5" s="78"/>
      <c r="AC5" s="80"/>
      <c r="AD5" s="78"/>
      <c r="AE5" s="281"/>
      <c r="AF5" s="78"/>
      <c r="AG5" s="78"/>
      <c r="AH5" s="80"/>
      <c r="AI5" s="78"/>
      <c r="AJ5" s="281"/>
      <c r="AK5" s="78"/>
      <c r="AL5" s="78"/>
      <c r="AM5" s="80"/>
      <c r="AN5" s="78"/>
      <c r="AO5" s="78"/>
      <c r="AP5" s="78"/>
      <c r="AQ5" s="78"/>
      <c r="AR5" s="78"/>
    </row>
    <row r="6" spans="1:44" s="70" customFormat="1" ht="14.25">
      <c r="A6" s="93">
        <v>3</v>
      </c>
      <c r="B6" s="91" t="s">
        <v>489</v>
      </c>
      <c r="C6" s="97" t="s">
        <v>80</v>
      </c>
      <c r="D6" s="98">
        <v>560.8</v>
      </c>
      <c r="E6" s="151"/>
      <c r="F6" s="109"/>
      <c r="G6" s="110"/>
      <c r="H6" s="108"/>
      <c r="I6" s="109"/>
      <c r="J6" s="109"/>
      <c r="K6" s="109"/>
      <c r="L6" s="109"/>
      <c r="M6" s="109"/>
      <c r="N6" s="109"/>
      <c r="O6" s="109"/>
      <c r="P6" s="109"/>
      <c r="R6" s="80"/>
      <c r="S6" s="78"/>
      <c r="T6" s="78"/>
      <c r="U6" s="78"/>
      <c r="V6" s="78"/>
      <c r="W6" s="78"/>
      <c r="X6" s="80"/>
      <c r="Y6" s="78"/>
      <c r="Z6" s="78"/>
      <c r="AA6" s="78"/>
      <c r="AB6" s="78"/>
      <c r="AC6" s="80"/>
      <c r="AD6" s="78"/>
      <c r="AE6" s="281"/>
      <c r="AF6" s="78"/>
      <c r="AG6" s="78"/>
      <c r="AH6" s="80"/>
      <c r="AI6" s="78"/>
      <c r="AJ6" s="281"/>
      <c r="AK6" s="78"/>
      <c r="AL6" s="78"/>
      <c r="AM6" s="80"/>
      <c r="AN6" s="78"/>
      <c r="AO6" s="78"/>
      <c r="AP6" s="78"/>
      <c r="AQ6" s="78"/>
      <c r="AR6" s="78"/>
    </row>
    <row r="7" spans="1:44" s="70" customFormat="1" ht="15.75" customHeight="1">
      <c r="A7" s="93">
        <v>4</v>
      </c>
      <c r="B7" s="91" t="s">
        <v>131</v>
      </c>
      <c r="C7" s="97" t="s">
        <v>80</v>
      </c>
      <c r="D7" s="98">
        <v>126.1</v>
      </c>
      <c r="E7" s="152"/>
      <c r="F7" s="109"/>
      <c r="G7" s="110"/>
      <c r="H7" s="108"/>
      <c r="I7" s="109"/>
      <c r="J7" s="109"/>
      <c r="K7" s="109"/>
      <c r="L7" s="109"/>
      <c r="M7" s="109"/>
      <c r="N7" s="109"/>
      <c r="O7" s="167"/>
      <c r="P7" s="167"/>
      <c r="Q7" s="128"/>
      <c r="R7" s="129"/>
      <c r="S7" s="78"/>
      <c r="T7" s="78"/>
      <c r="U7" s="71"/>
      <c r="V7" s="71"/>
      <c r="W7" s="71"/>
      <c r="X7" s="130"/>
      <c r="Y7" s="78"/>
      <c r="Z7" s="71"/>
      <c r="AA7" s="71"/>
      <c r="AB7" s="71"/>
      <c r="AC7" s="130"/>
      <c r="AD7" s="78"/>
      <c r="AE7" s="281"/>
      <c r="AF7" s="71"/>
      <c r="AG7" s="71"/>
      <c r="AH7" s="130"/>
      <c r="AI7" s="78"/>
      <c r="AJ7" s="281"/>
      <c r="AK7" s="71"/>
      <c r="AL7" s="71"/>
      <c r="AM7" s="130"/>
      <c r="AN7" s="78"/>
      <c r="AO7" s="78"/>
      <c r="AP7" s="78"/>
      <c r="AQ7" s="78"/>
      <c r="AR7" s="78"/>
    </row>
    <row r="8" spans="1:39" s="70" customFormat="1" ht="33.75" customHeight="1">
      <c r="A8" s="93">
        <v>5</v>
      </c>
      <c r="B8" s="91" t="s">
        <v>173</v>
      </c>
      <c r="C8" s="97" t="s">
        <v>80</v>
      </c>
      <c r="D8" s="98">
        <v>5.1</v>
      </c>
      <c r="E8" s="151"/>
      <c r="F8" s="109"/>
      <c r="G8" s="110"/>
      <c r="H8" s="108"/>
      <c r="I8" s="109"/>
      <c r="J8" s="109"/>
      <c r="K8" s="109"/>
      <c r="L8" s="109"/>
      <c r="M8" s="109"/>
      <c r="N8" s="109"/>
      <c r="O8" s="167"/>
      <c r="P8" s="167"/>
      <c r="Q8" s="128"/>
      <c r="R8" s="131"/>
      <c r="U8" s="128"/>
      <c r="V8" s="71"/>
      <c r="W8" s="71"/>
      <c r="X8" s="130"/>
      <c r="Z8" s="128"/>
      <c r="AA8" s="128"/>
      <c r="AB8" s="128"/>
      <c r="AC8" s="132"/>
      <c r="AE8" s="128"/>
      <c r="AF8" s="128"/>
      <c r="AG8" s="128"/>
      <c r="AH8" s="132"/>
      <c r="AJ8" s="128"/>
      <c r="AK8" s="128"/>
      <c r="AL8" s="128"/>
      <c r="AM8" s="132"/>
    </row>
    <row r="9" spans="1:39" s="78" customFormat="1" ht="38.25">
      <c r="A9" s="93">
        <v>6</v>
      </c>
      <c r="B9" s="91" t="s">
        <v>174</v>
      </c>
      <c r="C9" s="97" t="s">
        <v>80</v>
      </c>
      <c r="D9" s="98">
        <v>35</v>
      </c>
      <c r="F9" s="106"/>
      <c r="G9" s="110"/>
      <c r="H9" s="108"/>
      <c r="I9" s="106"/>
      <c r="J9" s="106"/>
      <c r="K9" s="106"/>
      <c r="L9" s="106"/>
      <c r="M9" s="106"/>
      <c r="N9" s="106"/>
      <c r="O9" s="106"/>
      <c r="P9" s="98"/>
      <c r="Q9" s="71"/>
      <c r="R9" s="131"/>
      <c r="AA9" s="71"/>
      <c r="AB9" s="71"/>
      <c r="AC9" s="130"/>
      <c r="AF9" s="71"/>
      <c r="AG9" s="71"/>
      <c r="AH9" s="132"/>
      <c r="AK9" s="71"/>
      <c r="AL9" s="71"/>
      <c r="AM9" s="132"/>
    </row>
    <row r="10" spans="1:39" s="70" customFormat="1" ht="25.5">
      <c r="A10" s="93">
        <v>7</v>
      </c>
      <c r="B10" s="91" t="s">
        <v>490</v>
      </c>
      <c r="C10" s="97" t="s">
        <v>80</v>
      </c>
      <c r="D10" s="98">
        <f>D5</f>
        <v>560.8</v>
      </c>
      <c r="E10" s="152"/>
      <c r="F10" s="109"/>
      <c r="G10" s="110"/>
      <c r="H10" s="108"/>
      <c r="I10" s="109"/>
      <c r="J10" s="109"/>
      <c r="K10" s="109"/>
      <c r="L10" s="109"/>
      <c r="M10" s="109"/>
      <c r="N10" s="109"/>
      <c r="O10" s="109"/>
      <c r="P10" s="167"/>
      <c r="Q10" s="133"/>
      <c r="R10" s="134"/>
      <c r="V10" s="128"/>
      <c r="W10" s="133"/>
      <c r="X10" s="134"/>
      <c r="AA10" s="128"/>
      <c r="AB10" s="133"/>
      <c r="AC10" s="134"/>
      <c r="AF10" s="128"/>
      <c r="AG10" s="133"/>
      <c r="AH10" s="134"/>
      <c r="AK10" s="128"/>
      <c r="AL10" s="133"/>
      <c r="AM10" s="134"/>
    </row>
    <row r="11" spans="1:39" s="70" customFormat="1" ht="25.5">
      <c r="A11" s="93">
        <v>8</v>
      </c>
      <c r="B11" s="91" t="s">
        <v>491</v>
      </c>
      <c r="C11" s="97" t="s">
        <v>80</v>
      </c>
      <c r="D11" s="98">
        <v>560.8</v>
      </c>
      <c r="E11" s="152"/>
      <c r="F11" s="109"/>
      <c r="G11" s="110"/>
      <c r="H11" s="108"/>
      <c r="I11" s="109"/>
      <c r="J11" s="109"/>
      <c r="K11" s="109"/>
      <c r="L11" s="109"/>
      <c r="M11" s="109"/>
      <c r="N11" s="109"/>
      <c r="O11" s="109"/>
      <c r="P11" s="167"/>
      <c r="Q11" s="133"/>
      <c r="R11" s="134"/>
      <c r="V11" s="128"/>
      <c r="W11" s="133"/>
      <c r="X11" s="134"/>
      <c r="AA11" s="128"/>
      <c r="AB11" s="133"/>
      <c r="AC11" s="134"/>
      <c r="AF11" s="128"/>
      <c r="AG11" s="133"/>
      <c r="AH11" s="134"/>
      <c r="AK11" s="128"/>
      <c r="AL11" s="133"/>
      <c r="AM11" s="134"/>
    </row>
    <row r="12" spans="1:16" s="70" customFormat="1" ht="25.5">
      <c r="A12" s="93">
        <v>9</v>
      </c>
      <c r="B12" s="91" t="s">
        <v>135</v>
      </c>
      <c r="C12" s="97" t="s">
        <v>80</v>
      </c>
      <c r="D12" s="98">
        <v>126.1</v>
      </c>
      <c r="E12" s="152"/>
      <c r="F12" s="109"/>
      <c r="G12" s="110"/>
      <c r="H12" s="108"/>
      <c r="I12" s="109"/>
      <c r="J12" s="109"/>
      <c r="K12" s="109"/>
      <c r="L12" s="109"/>
      <c r="M12" s="109"/>
      <c r="N12" s="109"/>
      <c r="O12" s="109"/>
      <c r="P12" s="109"/>
    </row>
    <row r="13" spans="1:16" s="70" customFormat="1" ht="14.25">
      <c r="A13" s="93">
        <v>10</v>
      </c>
      <c r="B13" s="91" t="s">
        <v>133</v>
      </c>
      <c r="C13" s="97" t="s">
        <v>80</v>
      </c>
      <c r="D13" s="98">
        <v>5.1</v>
      </c>
      <c r="E13" s="152"/>
      <c r="F13" s="109"/>
      <c r="G13" s="110"/>
      <c r="H13" s="108"/>
      <c r="I13" s="109"/>
      <c r="J13" s="109"/>
      <c r="K13" s="109"/>
      <c r="L13" s="109"/>
      <c r="M13" s="109"/>
      <c r="N13" s="109"/>
      <c r="O13" s="109"/>
      <c r="P13" s="109"/>
    </row>
    <row r="14" spans="1:16" s="70" customFormat="1" ht="15" customHeight="1">
      <c r="A14" s="93">
        <v>11</v>
      </c>
      <c r="B14" s="135" t="s">
        <v>136</v>
      </c>
      <c r="C14" s="136" t="s">
        <v>14</v>
      </c>
      <c r="D14" s="136" t="s">
        <v>11</v>
      </c>
      <c r="E14" s="151"/>
      <c r="F14" s="109"/>
      <c r="G14" s="110"/>
      <c r="H14" s="108"/>
      <c r="I14" s="109"/>
      <c r="J14" s="109"/>
      <c r="K14" s="109"/>
      <c r="L14" s="109"/>
      <c r="M14" s="109"/>
      <c r="N14" s="109"/>
      <c r="O14" s="109"/>
      <c r="P14" s="109"/>
    </row>
    <row r="15" spans="1:16" s="70" customFormat="1" ht="25.5">
      <c r="A15" s="93">
        <v>12</v>
      </c>
      <c r="B15" s="91" t="s">
        <v>175</v>
      </c>
      <c r="C15" s="136" t="s">
        <v>6</v>
      </c>
      <c r="D15" s="136" t="s">
        <v>10</v>
      </c>
      <c r="E15" s="99"/>
      <c r="F15" s="109"/>
      <c r="G15" s="110"/>
      <c r="H15" s="108"/>
      <c r="I15" s="109"/>
      <c r="J15" s="109"/>
      <c r="K15" s="109"/>
      <c r="L15" s="109"/>
      <c r="M15" s="109"/>
      <c r="N15" s="109"/>
      <c r="O15" s="109"/>
      <c r="P15" s="109"/>
    </row>
    <row r="16" spans="2:16" ht="12.75">
      <c r="B16"/>
      <c r="D16"/>
      <c r="E16" s="4"/>
      <c r="F16" s="4"/>
      <c r="G16" s="5"/>
      <c r="H16" s="5"/>
      <c r="I16" s="26"/>
      <c r="J16" s="27" t="s">
        <v>20</v>
      </c>
      <c r="K16" s="111"/>
      <c r="L16" s="111"/>
      <c r="M16" s="111"/>
      <c r="N16" s="111"/>
      <c r="O16" s="111"/>
      <c r="P16" s="112"/>
    </row>
    <row r="17" spans="1:7" s="9" customFormat="1" ht="14.25">
      <c r="A17" s="21" t="s">
        <v>21</v>
      </c>
      <c r="B17" s="22"/>
      <c r="C17" s="7"/>
      <c r="D17" s="7"/>
      <c r="E17" s="7"/>
      <c r="F17" s="7"/>
      <c r="G17" s="8"/>
    </row>
    <row r="18" spans="1:15" s="9" customFormat="1" ht="29.25" customHeight="1">
      <c r="A18" s="269" t="s">
        <v>481</v>
      </c>
      <c r="B18" s="269"/>
      <c r="C18" s="269"/>
      <c r="D18" s="269"/>
      <c r="E18" s="269"/>
      <c r="F18" s="269"/>
      <c r="G18" s="269"/>
      <c r="H18" s="269"/>
      <c r="I18" s="269"/>
      <c r="J18" s="269"/>
      <c r="K18" s="269"/>
      <c r="L18" s="269"/>
      <c r="M18" s="269"/>
      <c r="N18" s="269"/>
      <c r="O18" s="269"/>
    </row>
    <row r="19" spans="1:15" s="9" customFormat="1" ht="12" customHeight="1">
      <c r="A19" s="10"/>
      <c r="B19" s="23"/>
      <c r="C19" s="10"/>
      <c r="D19" s="10"/>
      <c r="E19" s="10"/>
      <c r="F19" s="10"/>
      <c r="G19" s="10"/>
      <c r="H19" s="10"/>
      <c r="I19" s="10"/>
      <c r="J19" s="10"/>
      <c r="K19" s="10"/>
      <c r="L19" s="10"/>
      <c r="M19" s="10"/>
      <c r="N19" s="10"/>
      <c r="O19" s="10"/>
    </row>
    <row r="20" spans="1:16" s="25" customFormat="1" ht="13.5" customHeight="1">
      <c r="A20" s="12"/>
      <c r="C20" s="14"/>
      <c r="D20" s="11"/>
      <c r="E20" s="11"/>
      <c r="F20" s="11"/>
      <c r="G20" s="12"/>
      <c r="H20" s="12"/>
      <c r="I20" s="13" t="s">
        <v>23</v>
      </c>
      <c r="J20" s="14"/>
      <c r="K20" s="11"/>
      <c r="L20" s="11"/>
      <c r="M20" s="12"/>
      <c r="N20" s="12"/>
      <c r="O20" s="12"/>
      <c r="P20" s="63"/>
    </row>
    <row r="21" spans="1:16" s="25" customFormat="1" ht="12.75">
      <c r="A21" s="12"/>
      <c r="B21" s="24" t="s">
        <v>22</v>
      </c>
      <c r="C21" s="14"/>
      <c r="D21" s="11"/>
      <c r="E21" s="11"/>
      <c r="F21" s="11"/>
      <c r="G21" s="12"/>
      <c r="H21" s="12"/>
      <c r="I21" s="15" t="s">
        <v>24</v>
      </c>
      <c r="J21" s="12"/>
      <c r="K21" s="12"/>
      <c r="L21" s="16"/>
      <c r="M21" s="12"/>
      <c r="N21" s="12"/>
      <c r="O21" s="12"/>
      <c r="P21" s="63"/>
    </row>
    <row r="22" spans="1:16" s="25" customFormat="1" ht="12.75">
      <c r="A22" s="12"/>
      <c r="B22" s="24"/>
      <c r="C22" s="14"/>
      <c r="D22" s="11"/>
      <c r="E22" s="11"/>
      <c r="F22" s="11"/>
      <c r="G22" s="12"/>
      <c r="H22" s="12"/>
      <c r="I22" s="15"/>
      <c r="J22" s="12"/>
      <c r="K22" s="12"/>
      <c r="L22" s="16"/>
      <c r="M22" s="12"/>
      <c r="N22" s="12"/>
      <c r="O22" s="12"/>
      <c r="P22" s="63"/>
    </row>
    <row r="23" spans="1:16" s="25" customFormat="1" ht="12.75">
      <c r="A23" s="12"/>
      <c r="B23" s="16" t="s">
        <v>138</v>
      </c>
      <c r="C23" s="14"/>
      <c r="D23" s="11"/>
      <c r="E23" s="11"/>
      <c r="F23" s="11"/>
      <c r="G23" s="12"/>
      <c r="H23" s="12"/>
      <c r="I23" s="16" t="s">
        <v>138</v>
      </c>
      <c r="J23" s="12"/>
      <c r="K23" s="12"/>
      <c r="L23" s="12"/>
      <c r="M23" s="12"/>
      <c r="N23" s="12"/>
      <c r="O23" s="12"/>
      <c r="P23" s="63"/>
    </row>
    <row r="24" ht="12.75">
      <c r="D24" s="241"/>
    </row>
  </sheetData>
  <sheetProtection/>
  <mergeCells count="5">
    <mergeCell ref="E2:I2"/>
    <mergeCell ref="K2:O2"/>
    <mergeCell ref="AE5:AE7"/>
    <mergeCell ref="AJ5:AJ7"/>
    <mergeCell ref="A18:O18"/>
  </mergeCells>
  <printOptions/>
  <pageMargins left="0.35433070866141736" right="0.2755905511811024"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11.xml><?xml version="1.0" encoding="utf-8"?>
<worksheet xmlns="http://schemas.openxmlformats.org/spreadsheetml/2006/main" xmlns:r="http://schemas.openxmlformats.org/officeDocument/2006/relationships">
  <dimension ref="A1:IG59"/>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156</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41" s="79" customFormat="1" ht="25.5">
      <c r="A4" s="137">
        <v>1</v>
      </c>
      <c r="B4" s="74" t="s">
        <v>176</v>
      </c>
      <c r="C4" s="75" t="s">
        <v>2</v>
      </c>
      <c r="D4" s="76">
        <v>58.1</v>
      </c>
      <c r="E4" s="137"/>
      <c r="F4" s="106"/>
      <c r="G4" s="110"/>
      <c r="H4" s="108"/>
      <c r="I4" s="106"/>
      <c r="J4" s="106"/>
      <c r="K4" s="106"/>
      <c r="L4" s="106"/>
      <c r="M4" s="106"/>
      <c r="N4" s="158"/>
      <c r="O4" s="159"/>
      <c r="P4" s="160"/>
      <c r="Q4" s="78"/>
      <c r="R4" s="78"/>
      <c r="S4" s="78"/>
      <c r="T4" s="120"/>
      <c r="U4" s="119"/>
      <c r="V4" s="119"/>
      <c r="W4" s="119"/>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row>
    <row r="5" spans="1:241" s="79" customFormat="1" ht="25.5">
      <c r="A5" s="137">
        <v>2</v>
      </c>
      <c r="B5" s="74" t="s">
        <v>177</v>
      </c>
      <c r="C5" s="75" t="s">
        <v>2</v>
      </c>
      <c r="D5" s="76">
        <v>165.6</v>
      </c>
      <c r="E5" s="137"/>
      <c r="F5" s="106"/>
      <c r="G5" s="110"/>
      <c r="H5" s="108"/>
      <c r="I5" s="106"/>
      <c r="J5" s="106"/>
      <c r="K5" s="106"/>
      <c r="L5" s="106"/>
      <c r="M5" s="106"/>
      <c r="N5" s="158"/>
      <c r="O5" s="159"/>
      <c r="P5" s="141"/>
      <c r="Q5" s="78"/>
      <c r="R5" s="78"/>
      <c r="S5" s="78"/>
      <c r="T5" s="120"/>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row>
    <row r="6" spans="1:241" s="79" customFormat="1" ht="25.5">
      <c r="A6" s="137">
        <v>3</v>
      </c>
      <c r="B6" s="74" t="s">
        <v>44</v>
      </c>
      <c r="C6" s="75" t="s">
        <v>2</v>
      </c>
      <c r="D6" s="76">
        <v>41.6</v>
      </c>
      <c r="E6" s="137"/>
      <c r="F6" s="106"/>
      <c r="G6" s="110"/>
      <c r="H6" s="108"/>
      <c r="I6" s="106"/>
      <c r="J6" s="106"/>
      <c r="K6" s="106"/>
      <c r="L6" s="106"/>
      <c r="M6" s="106"/>
      <c r="N6" s="158"/>
      <c r="O6" s="159"/>
      <c r="P6" s="141"/>
      <c r="Q6" s="78"/>
      <c r="R6" s="78"/>
      <c r="S6" s="78"/>
      <c r="T6" s="120"/>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row>
    <row r="7" spans="1:241" s="79" customFormat="1" ht="25.5">
      <c r="A7" s="137">
        <v>4</v>
      </c>
      <c r="B7" s="74" t="s">
        <v>48</v>
      </c>
      <c r="C7" s="75" t="s">
        <v>2</v>
      </c>
      <c r="D7" s="76">
        <v>10.4</v>
      </c>
      <c r="E7" s="137"/>
      <c r="F7" s="106"/>
      <c r="G7" s="110"/>
      <c r="H7" s="108"/>
      <c r="I7" s="106"/>
      <c r="J7" s="106"/>
      <c r="K7" s="106"/>
      <c r="L7" s="106"/>
      <c r="M7" s="106"/>
      <c r="N7" s="158"/>
      <c r="O7" s="159"/>
      <c r="P7" s="161"/>
      <c r="T7" s="120"/>
      <c r="U7" s="78"/>
      <c r="V7" s="78"/>
      <c r="W7" s="78"/>
      <c r="X7" s="119"/>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row>
    <row r="8" spans="1:241" s="79" customFormat="1" ht="25.5">
      <c r="A8" s="137">
        <v>5</v>
      </c>
      <c r="B8" s="74" t="s">
        <v>49</v>
      </c>
      <c r="C8" s="75" t="s">
        <v>2</v>
      </c>
      <c r="D8" s="76">
        <v>54.4</v>
      </c>
      <c r="E8" s="137"/>
      <c r="F8" s="106"/>
      <c r="G8" s="110"/>
      <c r="H8" s="108"/>
      <c r="I8" s="106"/>
      <c r="J8" s="106"/>
      <c r="K8" s="106"/>
      <c r="L8" s="106"/>
      <c r="M8" s="106"/>
      <c r="N8" s="158"/>
      <c r="O8" s="159"/>
      <c r="P8" s="141"/>
      <c r="Q8" s="78"/>
      <c r="R8" s="78"/>
      <c r="S8" s="78"/>
      <c r="T8" s="120"/>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row>
    <row r="9" spans="1:241" s="79" customFormat="1" ht="25.5">
      <c r="A9" s="137">
        <v>6</v>
      </c>
      <c r="B9" s="74" t="s">
        <v>178</v>
      </c>
      <c r="C9" s="75" t="s">
        <v>2</v>
      </c>
      <c r="D9" s="76">
        <v>19.5</v>
      </c>
      <c r="E9" s="137"/>
      <c r="F9" s="106"/>
      <c r="G9" s="110"/>
      <c r="H9" s="108"/>
      <c r="I9" s="106"/>
      <c r="J9" s="106"/>
      <c r="K9" s="106"/>
      <c r="L9" s="106"/>
      <c r="M9" s="106"/>
      <c r="N9" s="158"/>
      <c r="O9" s="159"/>
      <c r="P9" s="141"/>
      <c r="Q9" s="239"/>
      <c r="R9" s="78"/>
      <c r="S9" s="78"/>
      <c r="T9" s="120"/>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row>
    <row r="10" spans="1:241" s="79" customFormat="1" ht="38.25" customHeight="1">
      <c r="A10" s="137">
        <v>7</v>
      </c>
      <c r="B10" s="74" t="s">
        <v>52</v>
      </c>
      <c r="C10" s="75" t="s">
        <v>2</v>
      </c>
      <c r="D10" s="76">
        <v>34.7</v>
      </c>
      <c r="E10" s="137"/>
      <c r="F10" s="106"/>
      <c r="G10" s="110"/>
      <c r="H10" s="108"/>
      <c r="I10" s="106"/>
      <c r="J10" s="106"/>
      <c r="K10" s="106"/>
      <c r="L10" s="106"/>
      <c r="M10" s="106"/>
      <c r="N10" s="158"/>
      <c r="O10" s="159"/>
      <c r="P10" s="141"/>
      <c r="Q10" s="78"/>
      <c r="R10" s="239"/>
      <c r="S10" s="78"/>
      <c r="T10" s="120"/>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row>
    <row r="11" spans="1:241" s="79" customFormat="1" ht="38.25" customHeight="1">
      <c r="A11" s="137">
        <v>8</v>
      </c>
      <c r="B11" s="74" t="s">
        <v>53</v>
      </c>
      <c r="C11" s="75" t="s">
        <v>2</v>
      </c>
      <c r="D11" s="76">
        <v>52</v>
      </c>
      <c r="E11" s="137"/>
      <c r="F11" s="106"/>
      <c r="G11" s="110"/>
      <c r="H11" s="108"/>
      <c r="I11" s="106"/>
      <c r="J11" s="106"/>
      <c r="K11" s="106"/>
      <c r="L11" s="106"/>
      <c r="M11" s="106"/>
      <c r="N11" s="158"/>
      <c r="O11" s="159"/>
      <c r="P11" s="141"/>
      <c r="Q11" s="78"/>
      <c r="R11" s="78"/>
      <c r="S11" s="78"/>
      <c r="T11" s="120"/>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row>
    <row r="12" spans="1:241" s="79" customFormat="1" ht="38.25" customHeight="1">
      <c r="A12" s="137">
        <v>9</v>
      </c>
      <c r="B12" s="74" t="s">
        <v>142</v>
      </c>
      <c r="C12" s="75" t="s">
        <v>56</v>
      </c>
      <c r="D12" s="81">
        <v>1</v>
      </c>
      <c r="E12" s="137"/>
      <c r="F12" s="106"/>
      <c r="G12" s="110"/>
      <c r="H12" s="108"/>
      <c r="I12" s="106"/>
      <c r="J12" s="106"/>
      <c r="K12" s="106"/>
      <c r="L12" s="106"/>
      <c r="M12" s="106"/>
      <c r="N12" s="108"/>
      <c r="O12" s="154"/>
      <c r="P12" s="106"/>
      <c r="Q12" s="78"/>
      <c r="R12" s="78"/>
      <c r="S12" s="78"/>
      <c r="T12" s="120"/>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row>
    <row r="13" spans="1:241" s="79" customFormat="1" ht="38.25" customHeight="1">
      <c r="A13" s="137">
        <v>10</v>
      </c>
      <c r="B13" s="74" t="s">
        <v>55</v>
      </c>
      <c r="C13" s="75" t="s">
        <v>56</v>
      </c>
      <c r="D13" s="81">
        <v>4</v>
      </c>
      <c r="E13" s="137"/>
      <c r="F13" s="106"/>
      <c r="G13" s="110"/>
      <c r="H13" s="108"/>
      <c r="I13" s="106"/>
      <c r="J13" s="106"/>
      <c r="K13" s="106"/>
      <c r="L13" s="106"/>
      <c r="M13" s="106"/>
      <c r="N13" s="108"/>
      <c r="O13" s="154"/>
      <c r="P13" s="106"/>
      <c r="Q13" s="78"/>
      <c r="R13" s="78"/>
      <c r="S13" s="78"/>
      <c r="T13" s="120"/>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row>
    <row r="14" spans="1:241" s="79" customFormat="1" ht="44.25" customHeight="1">
      <c r="A14" s="137">
        <v>11</v>
      </c>
      <c r="B14" s="82" t="s">
        <v>58</v>
      </c>
      <c r="C14" s="75" t="s">
        <v>56</v>
      </c>
      <c r="D14" s="81">
        <v>1</v>
      </c>
      <c r="E14" s="137"/>
      <c r="F14" s="106"/>
      <c r="G14" s="110"/>
      <c r="H14" s="108"/>
      <c r="I14" s="106"/>
      <c r="J14" s="106"/>
      <c r="K14" s="106"/>
      <c r="L14" s="106"/>
      <c r="M14" s="106"/>
      <c r="N14" s="106"/>
      <c r="O14" s="156"/>
      <c r="P14" s="106"/>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row>
    <row r="15" spans="1:16" s="70" customFormat="1" ht="43.5" customHeight="1">
      <c r="A15" s="137">
        <v>12</v>
      </c>
      <c r="B15" s="82" t="s">
        <v>59</v>
      </c>
      <c r="C15" s="75" t="s">
        <v>56</v>
      </c>
      <c r="D15" s="81">
        <v>6</v>
      </c>
      <c r="E15" s="137"/>
      <c r="F15" s="109"/>
      <c r="G15" s="110"/>
      <c r="H15" s="108"/>
      <c r="I15" s="109"/>
      <c r="J15" s="109"/>
      <c r="K15" s="109"/>
      <c r="L15" s="109"/>
      <c r="M15" s="109"/>
      <c r="N15" s="109"/>
      <c r="O15" s="109"/>
      <c r="P15" s="109"/>
    </row>
    <row r="16" spans="1:16" s="70" customFormat="1" ht="38.25">
      <c r="A16" s="137">
        <v>13</v>
      </c>
      <c r="B16" s="82" t="s">
        <v>60</v>
      </c>
      <c r="C16" s="75" t="s">
        <v>56</v>
      </c>
      <c r="D16" s="83">
        <v>6</v>
      </c>
      <c r="E16" s="137"/>
      <c r="F16" s="109"/>
      <c r="G16" s="110"/>
      <c r="H16" s="108"/>
      <c r="I16" s="109"/>
      <c r="J16" s="109"/>
      <c r="K16" s="109"/>
      <c r="L16" s="109"/>
      <c r="M16" s="109"/>
      <c r="N16" s="109"/>
      <c r="O16" s="109"/>
      <c r="P16" s="109"/>
    </row>
    <row r="17" spans="1:16" s="70" customFormat="1" ht="38.25">
      <c r="A17" s="137">
        <v>14</v>
      </c>
      <c r="B17" s="82" t="s">
        <v>61</v>
      </c>
      <c r="C17" s="75" t="s">
        <v>56</v>
      </c>
      <c r="D17" s="83">
        <v>2</v>
      </c>
      <c r="E17" s="162"/>
      <c r="F17" s="109"/>
      <c r="G17" s="110"/>
      <c r="H17" s="108"/>
      <c r="I17" s="109"/>
      <c r="J17" s="109"/>
      <c r="K17" s="109"/>
      <c r="L17" s="109"/>
      <c r="M17" s="109"/>
      <c r="N17" s="109"/>
      <c r="O17" s="109"/>
      <c r="P17" s="109"/>
    </row>
    <row r="18" spans="1:16" s="70" customFormat="1" ht="25.5">
      <c r="A18" s="137">
        <v>15</v>
      </c>
      <c r="B18" s="82" t="s">
        <v>179</v>
      </c>
      <c r="C18" s="75" t="s">
        <v>56</v>
      </c>
      <c r="D18" s="83">
        <v>3</v>
      </c>
      <c r="E18" s="162"/>
      <c r="F18" s="109"/>
      <c r="G18" s="110"/>
      <c r="H18" s="108"/>
      <c r="I18" s="109"/>
      <c r="J18" s="109"/>
      <c r="K18" s="109"/>
      <c r="L18" s="109"/>
      <c r="M18" s="109"/>
      <c r="N18" s="109"/>
      <c r="O18" s="109"/>
      <c r="P18" s="109"/>
    </row>
    <row r="19" spans="1:16" s="70" customFormat="1" ht="25.5">
      <c r="A19" s="137">
        <v>16</v>
      </c>
      <c r="B19" s="82" t="s">
        <v>62</v>
      </c>
      <c r="C19" s="75" t="s">
        <v>56</v>
      </c>
      <c r="D19" s="83">
        <v>7</v>
      </c>
      <c r="E19" s="162"/>
      <c r="F19" s="109"/>
      <c r="G19" s="110"/>
      <c r="H19" s="108"/>
      <c r="I19" s="109"/>
      <c r="J19" s="109"/>
      <c r="K19" s="109"/>
      <c r="L19" s="109"/>
      <c r="M19" s="109"/>
      <c r="N19" s="109"/>
      <c r="O19" s="109"/>
      <c r="P19" s="109"/>
    </row>
    <row r="20" spans="1:16" s="70" customFormat="1" ht="12.75">
      <c r="A20" s="137">
        <v>17</v>
      </c>
      <c r="B20" s="82" t="s">
        <v>487</v>
      </c>
      <c r="C20" s="75" t="s">
        <v>56</v>
      </c>
      <c r="D20" s="83">
        <v>4</v>
      </c>
      <c r="E20" s="162"/>
      <c r="F20" s="109"/>
      <c r="G20" s="110"/>
      <c r="H20" s="108"/>
      <c r="I20" s="109"/>
      <c r="J20" s="109"/>
      <c r="K20" s="109"/>
      <c r="L20" s="109"/>
      <c r="M20" s="109"/>
      <c r="N20" s="109"/>
      <c r="O20" s="109"/>
      <c r="P20" s="109"/>
    </row>
    <row r="21" spans="1:16" s="70" customFormat="1" ht="25.5">
      <c r="A21" s="137">
        <v>18</v>
      </c>
      <c r="B21" s="82" t="s">
        <v>63</v>
      </c>
      <c r="C21" s="75" t="s">
        <v>56</v>
      </c>
      <c r="D21" s="83">
        <v>7</v>
      </c>
      <c r="E21" s="162"/>
      <c r="F21" s="109"/>
      <c r="G21" s="110"/>
      <c r="H21" s="108"/>
      <c r="I21" s="109"/>
      <c r="J21" s="109"/>
      <c r="K21" s="109"/>
      <c r="L21" s="109"/>
      <c r="M21" s="109"/>
      <c r="N21" s="109"/>
      <c r="O21" s="109"/>
      <c r="P21" s="109"/>
    </row>
    <row r="22" spans="1:16" s="70" customFormat="1" ht="12.75">
      <c r="A22" s="137">
        <v>19</v>
      </c>
      <c r="B22" s="85" t="s">
        <v>65</v>
      </c>
      <c r="C22" s="86" t="s">
        <v>14</v>
      </c>
      <c r="D22" s="83">
        <v>9</v>
      </c>
      <c r="E22" s="17"/>
      <c r="F22" s="109"/>
      <c r="G22" s="110"/>
      <c r="H22" s="108"/>
      <c r="I22" s="109"/>
      <c r="J22" s="109"/>
      <c r="K22" s="109"/>
      <c r="L22" s="109"/>
      <c r="M22" s="109"/>
      <c r="N22" s="109"/>
      <c r="O22" s="109"/>
      <c r="P22" s="109"/>
    </row>
    <row r="23" spans="1:16" s="70" customFormat="1" ht="22.5">
      <c r="A23" s="137">
        <v>20</v>
      </c>
      <c r="B23" s="85" t="s">
        <v>180</v>
      </c>
      <c r="C23" s="75" t="s">
        <v>5</v>
      </c>
      <c r="D23" s="83">
        <v>1</v>
      </c>
      <c r="E23" s="109"/>
      <c r="F23" s="157"/>
      <c r="G23" s="110"/>
      <c r="H23" s="108"/>
      <c r="I23" s="109"/>
      <c r="J23" s="109"/>
      <c r="K23" s="109"/>
      <c r="L23" s="109"/>
      <c r="M23" s="109"/>
      <c r="N23" s="109"/>
      <c r="O23" s="109"/>
      <c r="P23" s="17" t="s">
        <v>181</v>
      </c>
    </row>
    <row r="24" spans="1:16" s="78" customFormat="1" ht="38.25">
      <c r="A24" s="137">
        <v>21</v>
      </c>
      <c r="B24" s="91" t="s">
        <v>163</v>
      </c>
      <c r="C24" s="75" t="s">
        <v>5</v>
      </c>
      <c r="D24" s="163">
        <v>28</v>
      </c>
      <c r="E24" s="137"/>
      <c r="F24" s="106"/>
      <c r="G24" s="110"/>
      <c r="H24" s="108"/>
      <c r="I24" s="106"/>
      <c r="J24" s="106"/>
      <c r="K24" s="106"/>
      <c r="L24" s="106"/>
      <c r="M24" s="106"/>
      <c r="N24" s="106"/>
      <c r="O24" s="106"/>
      <c r="P24" s="106"/>
    </row>
    <row r="25" spans="1:16" s="78" customFormat="1" ht="38.25">
      <c r="A25" s="137">
        <v>22</v>
      </c>
      <c r="B25" s="91" t="s">
        <v>69</v>
      </c>
      <c r="C25" s="75" t="s">
        <v>5</v>
      </c>
      <c r="D25" s="163">
        <v>32</v>
      </c>
      <c r="E25" s="137"/>
      <c r="F25" s="106"/>
      <c r="G25" s="110"/>
      <c r="H25" s="108"/>
      <c r="I25" s="106"/>
      <c r="J25" s="106"/>
      <c r="K25" s="106"/>
      <c r="L25" s="106"/>
      <c r="M25" s="106"/>
      <c r="N25" s="106"/>
      <c r="O25" s="106"/>
      <c r="P25" s="106"/>
    </row>
    <row r="26" spans="1:16" s="78" customFormat="1" ht="25.5">
      <c r="A26" s="137">
        <v>23</v>
      </c>
      <c r="B26" s="85" t="s">
        <v>164</v>
      </c>
      <c r="C26" s="86" t="s">
        <v>2</v>
      </c>
      <c r="D26" s="164">
        <v>3</v>
      </c>
      <c r="E26" s="137"/>
      <c r="F26" s="106"/>
      <c r="G26" s="110"/>
      <c r="H26" s="108"/>
      <c r="I26" s="106"/>
      <c r="J26" s="106"/>
      <c r="K26" s="106"/>
      <c r="L26" s="106"/>
      <c r="M26" s="106"/>
      <c r="N26" s="106"/>
      <c r="O26" s="106"/>
      <c r="P26" s="106"/>
    </row>
    <row r="27" spans="1:16" s="78" customFormat="1" ht="25.5">
      <c r="A27" s="137">
        <v>24</v>
      </c>
      <c r="B27" s="91" t="s">
        <v>165</v>
      </c>
      <c r="C27" s="93" t="s">
        <v>2</v>
      </c>
      <c r="D27" s="165">
        <v>22.5</v>
      </c>
      <c r="E27" s="137"/>
      <c r="F27" s="106"/>
      <c r="G27" s="110"/>
      <c r="H27" s="108"/>
      <c r="I27" s="106"/>
      <c r="J27" s="106"/>
      <c r="K27" s="106"/>
      <c r="L27" s="106"/>
      <c r="M27" s="106"/>
      <c r="N27" s="106"/>
      <c r="O27" s="106"/>
      <c r="P27" s="106"/>
    </row>
    <row r="28" spans="1:16" s="78" customFormat="1" ht="25.5">
      <c r="A28" s="137">
        <v>25</v>
      </c>
      <c r="B28" s="91" t="s">
        <v>145</v>
      </c>
      <c r="C28" s="93" t="s">
        <v>56</v>
      </c>
      <c r="D28" s="165">
        <v>1</v>
      </c>
      <c r="E28" s="137"/>
      <c r="F28" s="106"/>
      <c r="G28" s="110"/>
      <c r="H28" s="108"/>
      <c r="I28" s="106"/>
      <c r="J28" s="106"/>
      <c r="K28" s="106"/>
      <c r="L28" s="106"/>
      <c r="M28" s="106"/>
      <c r="N28" s="106"/>
      <c r="O28" s="106"/>
      <c r="P28" s="106"/>
    </row>
    <row r="29" spans="1:16" s="78" customFormat="1" ht="25.5">
      <c r="A29" s="137">
        <v>26</v>
      </c>
      <c r="B29" s="91" t="s">
        <v>147</v>
      </c>
      <c r="C29" s="93" t="s">
        <v>2</v>
      </c>
      <c r="D29" s="94">
        <v>330.09999999999997</v>
      </c>
      <c r="E29" s="17"/>
      <c r="F29" s="106"/>
      <c r="G29" s="110"/>
      <c r="H29" s="108"/>
      <c r="I29" s="106"/>
      <c r="J29" s="106"/>
      <c r="K29" s="106"/>
      <c r="L29" s="106"/>
      <c r="M29" s="106"/>
      <c r="N29" s="106"/>
      <c r="O29" s="106"/>
      <c r="P29" s="106"/>
    </row>
    <row r="30" spans="1:16" s="78" customFormat="1" ht="25.5">
      <c r="A30" s="137">
        <v>27</v>
      </c>
      <c r="B30" s="91" t="s">
        <v>166</v>
      </c>
      <c r="C30" s="93" t="s">
        <v>2</v>
      </c>
      <c r="D30" s="94">
        <v>436.29999999999995</v>
      </c>
      <c r="E30" s="17"/>
      <c r="F30" s="106"/>
      <c r="G30" s="110"/>
      <c r="H30" s="108"/>
      <c r="I30" s="106"/>
      <c r="J30" s="106"/>
      <c r="K30" s="106"/>
      <c r="L30" s="106"/>
      <c r="M30" s="106"/>
      <c r="N30" s="106"/>
      <c r="O30" s="106"/>
      <c r="P30" s="106"/>
    </row>
    <row r="31" spans="1:16" s="78" customFormat="1" ht="25.5">
      <c r="A31" s="137">
        <v>28</v>
      </c>
      <c r="B31" s="91" t="s">
        <v>182</v>
      </c>
      <c r="C31" s="93" t="s">
        <v>56</v>
      </c>
      <c r="D31" s="165">
        <v>1</v>
      </c>
      <c r="E31" s="17"/>
      <c r="F31" s="106"/>
      <c r="G31" s="110"/>
      <c r="H31" s="108"/>
      <c r="I31" s="106"/>
      <c r="J31" s="106"/>
      <c r="K31" s="106"/>
      <c r="L31" s="106"/>
      <c r="M31" s="106"/>
      <c r="N31" s="106"/>
      <c r="O31" s="106"/>
      <c r="P31" s="106"/>
    </row>
    <row r="32" spans="1:16" s="78" customFormat="1" ht="15.75">
      <c r="A32" s="137">
        <v>29</v>
      </c>
      <c r="B32" s="122" t="s">
        <v>167</v>
      </c>
      <c r="C32" s="75"/>
      <c r="D32" s="124"/>
      <c r="E32" s="90"/>
      <c r="F32" s="106"/>
      <c r="G32" s="110"/>
      <c r="H32" s="108"/>
      <c r="I32" s="106"/>
      <c r="J32" s="106"/>
      <c r="K32" s="106"/>
      <c r="L32" s="106"/>
      <c r="M32" s="106"/>
      <c r="N32" s="106"/>
      <c r="O32" s="106"/>
      <c r="P32" s="106"/>
    </row>
    <row r="33" spans="1:16" s="78" customFormat="1" ht="12.75">
      <c r="A33" s="137">
        <v>30</v>
      </c>
      <c r="B33" s="82" t="s">
        <v>183</v>
      </c>
      <c r="C33" s="75" t="s">
        <v>5</v>
      </c>
      <c r="D33" s="124">
        <v>1</v>
      </c>
      <c r="E33" s="106"/>
      <c r="F33" s="106"/>
      <c r="G33" s="110"/>
      <c r="H33" s="108"/>
      <c r="I33" s="106"/>
      <c r="J33" s="106"/>
      <c r="K33" s="106"/>
      <c r="L33" s="106"/>
      <c r="M33" s="106"/>
      <c r="N33" s="157"/>
      <c r="O33" s="106"/>
      <c r="P33" s="17" t="s">
        <v>184</v>
      </c>
    </row>
    <row r="34" spans="1:16" s="78" customFormat="1" ht="15.75">
      <c r="A34" s="137">
        <v>31</v>
      </c>
      <c r="B34" s="82" t="s">
        <v>185</v>
      </c>
      <c r="C34" s="75" t="s">
        <v>5</v>
      </c>
      <c r="D34" s="124">
        <v>1</v>
      </c>
      <c r="E34" s="90"/>
      <c r="F34" s="106"/>
      <c r="G34" s="110"/>
      <c r="H34" s="108"/>
      <c r="I34" s="106"/>
      <c r="J34" s="106"/>
      <c r="K34" s="106"/>
      <c r="L34" s="106"/>
      <c r="M34" s="106"/>
      <c r="N34" s="106"/>
      <c r="O34" s="106"/>
      <c r="P34" s="106"/>
    </row>
    <row r="35" spans="1:16" s="78" customFormat="1" ht="15" customHeight="1">
      <c r="A35" s="137">
        <v>32</v>
      </c>
      <c r="B35" s="82" t="s">
        <v>186</v>
      </c>
      <c r="C35" s="125" t="s">
        <v>2</v>
      </c>
      <c r="D35" s="76">
        <v>0.3</v>
      </c>
      <c r="E35" s="90"/>
      <c r="F35" s="106"/>
      <c r="G35" s="110"/>
      <c r="H35" s="108"/>
      <c r="I35" s="106"/>
      <c r="J35" s="106"/>
      <c r="K35" s="106"/>
      <c r="L35" s="106"/>
      <c r="M35" s="106"/>
      <c r="N35" s="106"/>
      <c r="O35" s="106"/>
      <c r="P35" s="106"/>
    </row>
    <row r="36" spans="1:16" s="78" customFormat="1" ht="15.75">
      <c r="A36" s="137">
        <v>33</v>
      </c>
      <c r="B36" s="85" t="s">
        <v>171</v>
      </c>
      <c r="C36" s="75" t="s">
        <v>5</v>
      </c>
      <c r="D36" s="124">
        <v>1</v>
      </c>
      <c r="E36" s="90"/>
      <c r="F36" s="106"/>
      <c r="G36" s="110"/>
      <c r="H36" s="108"/>
      <c r="I36" s="106"/>
      <c r="J36" s="106"/>
      <c r="K36" s="106"/>
      <c r="L36" s="106"/>
      <c r="M36" s="106"/>
      <c r="N36" s="106"/>
      <c r="O36" s="106"/>
      <c r="P36" s="106"/>
    </row>
    <row r="37" spans="1:16" s="78" customFormat="1" ht="15.75">
      <c r="A37" s="137">
        <v>34</v>
      </c>
      <c r="B37" s="122" t="s">
        <v>187</v>
      </c>
      <c r="C37" s="75"/>
      <c r="D37" s="124"/>
      <c r="E37" s="90"/>
      <c r="F37" s="106"/>
      <c r="G37" s="110"/>
      <c r="H37" s="108"/>
      <c r="I37" s="106"/>
      <c r="J37" s="106"/>
      <c r="K37" s="106"/>
      <c r="L37" s="106"/>
      <c r="M37" s="106"/>
      <c r="N37" s="106"/>
      <c r="O37" s="106"/>
      <c r="P37" s="106"/>
    </row>
    <row r="38" spans="1:27" s="78" customFormat="1" ht="25.5">
      <c r="A38" s="137">
        <v>35</v>
      </c>
      <c r="B38" s="85" t="s">
        <v>188</v>
      </c>
      <c r="C38" s="75" t="s">
        <v>6</v>
      </c>
      <c r="D38" s="124">
        <v>3</v>
      </c>
      <c r="E38" s="90"/>
      <c r="F38" s="106"/>
      <c r="G38" s="110"/>
      <c r="H38" s="108"/>
      <c r="I38" s="106"/>
      <c r="J38" s="106"/>
      <c r="K38" s="106"/>
      <c r="L38" s="106"/>
      <c r="M38" s="106"/>
      <c r="N38" s="106"/>
      <c r="O38" s="106"/>
      <c r="P38" s="141"/>
      <c r="Q38" s="138"/>
      <c r="R38" s="138"/>
      <c r="S38" s="138"/>
      <c r="T38" s="138"/>
      <c r="U38" s="138"/>
      <c r="V38" s="138"/>
      <c r="W38" s="138"/>
      <c r="X38" s="138"/>
      <c r="Y38" s="138"/>
      <c r="Z38" s="138"/>
      <c r="AA38" s="138"/>
    </row>
    <row r="39" spans="1:27" s="78" customFormat="1" ht="25.5">
      <c r="A39" s="137">
        <v>36</v>
      </c>
      <c r="B39" s="85" t="s">
        <v>189</v>
      </c>
      <c r="C39" s="75" t="s">
        <v>6</v>
      </c>
      <c r="D39" s="124">
        <v>1</v>
      </c>
      <c r="E39" s="90"/>
      <c r="F39" s="106"/>
      <c r="G39" s="110"/>
      <c r="H39" s="108"/>
      <c r="I39" s="106"/>
      <c r="J39" s="106"/>
      <c r="K39" s="106"/>
      <c r="L39" s="106"/>
      <c r="M39" s="106"/>
      <c r="N39" s="106"/>
      <c r="O39" s="106"/>
      <c r="P39" s="141"/>
      <c r="Q39" s="138"/>
      <c r="R39" s="138"/>
      <c r="S39" s="138"/>
      <c r="T39" s="138"/>
      <c r="U39" s="138"/>
      <c r="V39" s="138"/>
      <c r="W39" s="138"/>
      <c r="X39" s="138"/>
      <c r="Y39" s="138"/>
      <c r="Z39" s="138"/>
      <c r="AA39" s="138"/>
    </row>
    <row r="40" spans="1:27" s="70" customFormat="1" ht="17.25" customHeight="1">
      <c r="A40" s="282" t="s">
        <v>74</v>
      </c>
      <c r="B40" s="282"/>
      <c r="C40" s="282"/>
      <c r="D40" s="282"/>
      <c r="E40" s="282"/>
      <c r="F40" s="109"/>
      <c r="G40" s="110"/>
      <c r="H40" s="108"/>
      <c r="I40" s="109"/>
      <c r="J40" s="109"/>
      <c r="K40" s="109"/>
      <c r="L40" s="109"/>
      <c r="M40" s="109"/>
      <c r="N40" s="109"/>
      <c r="O40" s="126"/>
      <c r="P40" s="139"/>
      <c r="Q40" s="142"/>
      <c r="R40" s="142"/>
      <c r="S40" s="142"/>
      <c r="T40" s="142"/>
      <c r="U40" s="142"/>
      <c r="V40" s="142"/>
      <c r="W40" s="142"/>
      <c r="X40" s="142"/>
      <c r="Y40" s="142"/>
      <c r="Z40" s="142"/>
      <c r="AA40" s="142"/>
    </row>
    <row r="41" spans="1:27" s="70" customFormat="1" ht="26.25" customHeight="1">
      <c r="A41" s="93">
        <v>1</v>
      </c>
      <c r="B41" s="91" t="s">
        <v>148</v>
      </c>
      <c r="C41" s="97" t="s">
        <v>76</v>
      </c>
      <c r="D41" s="98">
        <v>1432.4</v>
      </c>
      <c r="E41" s="99"/>
      <c r="F41" s="109"/>
      <c r="G41" s="110"/>
      <c r="H41" s="108"/>
      <c r="I41" s="109"/>
      <c r="J41" s="109"/>
      <c r="K41" s="109"/>
      <c r="L41" s="109"/>
      <c r="M41" s="109"/>
      <c r="N41" s="109"/>
      <c r="O41" s="109"/>
      <c r="P41" s="140"/>
      <c r="Q41" s="138"/>
      <c r="R41" s="143"/>
      <c r="S41" s="138"/>
      <c r="T41" s="138"/>
      <c r="U41" s="138"/>
      <c r="V41" s="138"/>
      <c r="W41" s="138"/>
      <c r="X41" s="143"/>
      <c r="Y41" s="138"/>
      <c r="Z41" s="143"/>
      <c r="AA41" s="138"/>
    </row>
    <row r="42" spans="1:27" s="70" customFormat="1" ht="38.25">
      <c r="A42" s="93">
        <v>2</v>
      </c>
      <c r="B42" s="91" t="s">
        <v>482</v>
      </c>
      <c r="C42" s="97" t="s">
        <v>76</v>
      </c>
      <c r="D42" s="105">
        <f>D41-D43-D45</f>
        <v>885.4000000000001</v>
      </c>
      <c r="E42" s="97"/>
      <c r="F42" s="109"/>
      <c r="G42" s="110"/>
      <c r="H42" s="108"/>
      <c r="I42" s="109"/>
      <c r="J42" s="109"/>
      <c r="K42" s="109"/>
      <c r="L42" s="109"/>
      <c r="M42" s="109"/>
      <c r="N42" s="109"/>
      <c r="O42" s="109"/>
      <c r="P42" s="140"/>
      <c r="Q42" s="138"/>
      <c r="R42" s="143"/>
      <c r="S42" s="138"/>
      <c r="T42" s="138"/>
      <c r="U42" s="138"/>
      <c r="V42" s="138"/>
      <c r="W42" s="138"/>
      <c r="X42" s="143"/>
      <c r="Y42" s="138"/>
      <c r="Z42" s="143"/>
      <c r="AA42" s="138"/>
    </row>
    <row r="43" spans="1:27" s="70" customFormat="1" ht="25.5">
      <c r="A43" s="93">
        <v>3</v>
      </c>
      <c r="B43" s="91" t="s">
        <v>77</v>
      </c>
      <c r="C43" s="97" t="s">
        <v>76</v>
      </c>
      <c r="D43" s="98">
        <v>455.2</v>
      </c>
      <c r="E43" s="97"/>
      <c r="F43" s="109"/>
      <c r="G43" s="110"/>
      <c r="H43" s="108"/>
      <c r="I43" s="109"/>
      <c r="J43" s="109"/>
      <c r="K43" s="109"/>
      <c r="L43" s="109"/>
      <c r="M43" s="109"/>
      <c r="N43" s="109"/>
      <c r="O43" s="109"/>
      <c r="P43" s="141"/>
      <c r="Q43" s="138"/>
      <c r="R43" s="138"/>
      <c r="S43" s="138"/>
      <c r="T43" s="138"/>
      <c r="U43" s="138"/>
      <c r="V43" s="138"/>
      <c r="W43" s="138"/>
      <c r="X43" s="138"/>
      <c r="Y43" s="138"/>
      <c r="Z43" s="138"/>
      <c r="AA43" s="138"/>
    </row>
    <row r="44" spans="1:27" s="70" customFormat="1" ht="38.25">
      <c r="A44" s="93">
        <v>4</v>
      </c>
      <c r="B44" s="91" t="s">
        <v>78</v>
      </c>
      <c r="C44" s="97" t="s">
        <v>2</v>
      </c>
      <c r="D44" s="98">
        <v>371.7</v>
      </c>
      <c r="E44" s="97"/>
      <c r="F44" s="109"/>
      <c r="G44" s="110"/>
      <c r="H44" s="108"/>
      <c r="I44" s="109"/>
      <c r="J44" s="109"/>
      <c r="K44" s="109"/>
      <c r="L44" s="109"/>
      <c r="M44" s="109"/>
      <c r="N44" s="109"/>
      <c r="O44" s="127"/>
      <c r="P44" s="141"/>
      <c r="Q44" s="138"/>
      <c r="R44" s="138"/>
      <c r="S44" s="138"/>
      <c r="T44" s="138"/>
      <c r="U44" s="138"/>
      <c r="V44" s="138"/>
      <c r="W44" s="138"/>
      <c r="X44" s="138"/>
      <c r="Y44" s="138"/>
      <c r="Z44" s="138"/>
      <c r="AA44" s="138"/>
    </row>
    <row r="45" spans="1:27" s="70" customFormat="1" ht="25.5">
      <c r="A45" s="93">
        <v>5</v>
      </c>
      <c r="B45" s="186" t="s">
        <v>484</v>
      </c>
      <c r="C45" s="97" t="s">
        <v>76</v>
      </c>
      <c r="D45" s="98">
        <v>91.8</v>
      </c>
      <c r="E45" s="97"/>
      <c r="F45" s="109"/>
      <c r="G45" s="110"/>
      <c r="H45" s="108"/>
      <c r="I45" s="109"/>
      <c r="J45" s="109"/>
      <c r="K45" s="109"/>
      <c r="L45" s="109"/>
      <c r="M45" s="109"/>
      <c r="N45" s="109"/>
      <c r="O45" s="127"/>
      <c r="P45" s="141"/>
      <c r="Q45" s="138"/>
      <c r="R45" s="138"/>
      <c r="S45" s="138"/>
      <c r="T45" s="138"/>
      <c r="U45" s="138"/>
      <c r="V45" s="138"/>
      <c r="W45" s="138"/>
      <c r="X45" s="138"/>
      <c r="Y45" s="138"/>
      <c r="Z45" s="138"/>
      <c r="AA45" s="138"/>
    </row>
    <row r="46" spans="1:20" s="70" customFormat="1" ht="25.5">
      <c r="A46" s="93">
        <v>6</v>
      </c>
      <c r="B46" s="91" t="s">
        <v>79</v>
      </c>
      <c r="C46" s="97" t="s">
        <v>80</v>
      </c>
      <c r="D46" s="98">
        <v>40</v>
      </c>
      <c r="E46" s="97"/>
      <c r="F46" s="109"/>
      <c r="G46" s="110"/>
      <c r="H46" s="108"/>
      <c r="I46" s="109"/>
      <c r="J46" s="109"/>
      <c r="K46" s="109"/>
      <c r="L46" s="109"/>
      <c r="M46" s="109"/>
      <c r="N46" s="109"/>
      <c r="O46" s="109"/>
      <c r="P46" s="109"/>
      <c r="T46" s="114"/>
    </row>
    <row r="47" spans="1:16" s="70" customFormat="1" ht="15" customHeight="1">
      <c r="A47" s="93">
        <v>7</v>
      </c>
      <c r="B47" s="91" t="s">
        <v>81</v>
      </c>
      <c r="C47" s="97" t="s">
        <v>2</v>
      </c>
      <c r="D47" s="98">
        <v>436.29999999999995</v>
      </c>
      <c r="E47" s="97"/>
      <c r="F47" s="109"/>
      <c r="G47" s="110"/>
      <c r="H47" s="108"/>
      <c r="I47" s="109"/>
      <c r="J47" s="109"/>
      <c r="K47" s="109"/>
      <c r="L47" s="109"/>
      <c r="M47" s="109"/>
      <c r="N47" s="109"/>
      <c r="O47" s="127"/>
      <c r="P47" s="109"/>
    </row>
    <row r="48" spans="1:16" s="70" customFormat="1" ht="15" customHeight="1">
      <c r="A48" s="282" t="s">
        <v>190</v>
      </c>
      <c r="B48" s="282"/>
      <c r="C48" s="282"/>
      <c r="D48" s="282"/>
      <c r="E48" s="282"/>
      <c r="F48" s="109"/>
      <c r="G48" s="110"/>
      <c r="H48" s="108"/>
      <c r="I48" s="109"/>
      <c r="J48" s="109"/>
      <c r="K48" s="109"/>
      <c r="L48" s="109"/>
      <c r="M48" s="109"/>
      <c r="N48" s="109"/>
      <c r="O48" s="109"/>
      <c r="P48" s="109"/>
    </row>
    <row r="49" spans="1:16" s="70" customFormat="1" ht="25.5">
      <c r="A49" s="137">
        <v>1</v>
      </c>
      <c r="B49" s="74" t="s">
        <v>191</v>
      </c>
      <c r="C49" s="75" t="s">
        <v>2</v>
      </c>
      <c r="D49" s="76">
        <v>12</v>
      </c>
      <c r="E49" s="137"/>
      <c r="F49" s="109"/>
      <c r="G49" s="110"/>
      <c r="H49" s="108"/>
      <c r="I49" s="109"/>
      <c r="J49" s="109"/>
      <c r="K49" s="109"/>
      <c r="L49" s="109"/>
      <c r="M49" s="109"/>
      <c r="N49" s="109"/>
      <c r="O49" s="109"/>
      <c r="P49" s="109"/>
    </row>
    <row r="50" spans="1:16" s="70" customFormat="1" ht="30" customHeight="1">
      <c r="A50" s="93">
        <v>2</v>
      </c>
      <c r="B50" s="91" t="s">
        <v>192</v>
      </c>
      <c r="C50" s="97" t="s">
        <v>193</v>
      </c>
      <c r="D50" s="98">
        <v>1</v>
      </c>
      <c r="E50" s="97"/>
      <c r="F50" s="109"/>
      <c r="G50" s="110"/>
      <c r="H50" s="108"/>
      <c r="I50" s="109"/>
      <c r="J50" s="109"/>
      <c r="K50" s="109"/>
      <c r="L50" s="109"/>
      <c r="M50" s="109"/>
      <c r="N50" s="109"/>
      <c r="O50" s="109"/>
      <c r="P50" s="109"/>
    </row>
    <row r="51" spans="1:16" s="70" customFormat="1" ht="25.5">
      <c r="A51" s="93">
        <v>3</v>
      </c>
      <c r="B51" s="91" t="s">
        <v>79</v>
      </c>
      <c r="C51" s="97" t="s">
        <v>80</v>
      </c>
      <c r="D51" s="98">
        <v>20</v>
      </c>
      <c r="E51" s="97"/>
      <c r="F51" s="109"/>
      <c r="G51" s="110"/>
      <c r="H51" s="108"/>
      <c r="I51" s="109"/>
      <c r="J51" s="109"/>
      <c r="K51" s="109"/>
      <c r="L51" s="109"/>
      <c r="M51" s="109"/>
      <c r="N51" s="109"/>
      <c r="O51" s="109"/>
      <c r="P51" s="109"/>
    </row>
    <row r="52" spans="2:16" ht="12.75">
      <c r="B52"/>
      <c r="D52"/>
      <c r="E52" s="4"/>
      <c r="F52" s="4"/>
      <c r="G52" s="5"/>
      <c r="H52" s="5"/>
      <c r="I52" s="26"/>
      <c r="J52" s="27" t="s">
        <v>20</v>
      </c>
      <c r="K52" s="111"/>
      <c r="L52" s="111"/>
      <c r="M52" s="111"/>
      <c r="N52" s="111"/>
      <c r="O52" s="111"/>
      <c r="P52" s="62"/>
    </row>
    <row r="53" spans="1:7" s="9" customFormat="1" ht="14.25">
      <c r="A53" s="21" t="s">
        <v>21</v>
      </c>
      <c r="B53" s="22"/>
      <c r="C53" s="7"/>
      <c r="D53" s="7"/>
      <c r="E53" s="7"/>
      <c r="F53" s="7"/>
      <c r="G53" s="8"/>
    </row>
    <row r="54" spans="1:15" s="9" customFormat="1" ht="29.25" customHeight="1">
      <c r="A54" s="269" t="s">
        <v>481</v>
      </c>
      <c r="B54" s="269"/>
      <c r="C54" s="269"/>
      <c r="D54" s="269"/>
      <c r="E54" s="269"/>
      <c r="F54" s="269"/>
      <c r="G54" s="269"/>
      <c r="H54" s="269"/>
      <c r="I54" s="269"/>
      <c r="J54" s="269"/>
      <c r="K54" s="269"/>
      <c r="L54" s="269"/>
      <c r="M54" s="269"/>
      <c r="N54" s="269"/>
      <c r="O54" s="269"/>
    </row>
    <row r="55" spans="1:15" s="9" customFormat="1" ht="12" customHeight="1">
      <c r="A55" s="10"/>
      <c r="B55" s="23"/>
      <c r="C55" s="10"/>
      <c r="D55" s="10"/>
      <c r="E55" s="10"/>
      <c r="F55" s="10"/>
      <c r="G55" s="10"/>
      <c r="H55" s="10"/>
      <c r="I55" s="10"/>
      <c r="J55" s="10"/>
      <c r="K55" s="10"/>
      <c r="L55" s="10"/>
      <c r="M55" s="10"/>
      <c r="N55" s="10"/>
      <c r="O55" s="10"/>
    </row>
    <row r="56" spans="1:16" s="25" customFormat="1" ht="13.5" customHeight="1">
      <c r="A56" s="12"/>
      <c r="C56" s="14"/>
      <c r="D56" s="11"/>
      <c r="E56" s="11"/>
      <c r="F56" s="11"/>
      <c r="G56" s="12"/>
      <c r="H56" s="12"/>
      <c r="I56" s="13" t="s">
        <v>23</v>
      </c>
      <c r="J56" s="14"/>
      <c r="K56" s="11"/>
      <c r="L56" s="11"/>
      <c r="M56" s="12"/>
      <c r="N56" s="12"/>
      <c r="O56" s="12"/>
      <c r="P56" s="63"/>
    </row>
    <row r="57" spans="1:16" s="25" customFormat="1" ht="12.75">
      <c r="A57" s="12"/>
      <c r="B57" s="24" t="s">
        <v>22</v>
      </c>
      <c r="C57" s="14"/>
      <c r="D57" s="11"/>
      <c r="E57" s="11"/>
      <c r="F57" s="11"/>
      <c r="G57" s="12"/>
      <c r="H57" s="12"/>
      <c r="I57" s="15" t="s">
        <v>24</v>
      </c>
      <c r="J57" s="12"/>
      <c r="K57" s="12"/>
      <c r="L57" s="16"/>
      <c r="M57" s="12"/>
      <c r="N57" s="12"/>
      <c r="O57" s="12"/>
      <c r="P57" s="63"/>
    </row>
    <row r="58" spans="1:16" s="25" customFormat="1" ht="12.75">
      <c r="A58" s="12"/>
      <c r="B58" s="24"/>
      <c r="C58" s="14"/>
      <c r="D58" s="11"/>
      <c r="E58" s="11"/>
      <c r="F58" s="11"/>
      <c r="G58" s="12"/>
      <c r="H58" s="12"/>
      <c r="I58" s="15"/>
      <c r="J58" s="12"/>
      <c r="K58" s="12"/>
      <c r="L58" s="16"/>
      <c r="M58" s="12"/>
      <c r="N58" s="12"/>
      <c r="O58" s="12"/>
      <c r="P58" s="63"/>
    </row>
    <row r="59" spans="1:16" s="25" customFormat="1" ht="12.75">
      <c r="A59" s="12"/>
      <c r="B59" s="16" t="s">
        <v>138</v>
      </c>
      <c r="C59" s="14"/>
      <c r="D59" s="11"/>
      <c r="E59" s="11"/>
      <c r="F59" s="11">
        <f>436.3*2.04*1.5</f>
        <v>1335.078</v>
      </c>
      <c r="G59" s="12"/>
      <c r="H59" s="12"/>
      <c r="I59" s="16" t="s">
        <v>138</v>
      </c>
      <c r="J59" s="12"/>
      <c r="K59" s="12"/>
      <c r="L59" s="12"/>
      <c r="M59" s="12"/>
      <c r="N59" s="12"/>
      <c r="O59" s="12"/>
      <c r="P59" s="63"/>
    </row>
  </sheetData>
  <sheetProtection/>
  <mergeCells count="5">
    <mergeCell ref="E2:I2"/>
    <mergeCell ref="K2:O2"/>
    <mergeCell ref="A40:E40"/>
    <mergeCell ref="A48:E48"/>
    <mergeCell ref="A54:O54"/>
  </mergeCells>
  <printOptions/>
  <pageMargins left="0.2755905511811024" right="0.31496062992125984" top="0.7086614173228347" bottom="0.5905511811023623" header="0.31496062992125984" footer="0.31496062992125984"/>
  <pageSetup horizontalDpi="600" verticalDpi="600" orientation="landscape" paperSize="9" scale="60" r:id="rId1"/>
  <headerFooter>
    <oddFooter>&amp;CLapa &amp;P no &amp;N</oddFooter>
  </headerFooter>
</worksheet>
</file>

<file path=xl/worksheets/sheet12.xml><?xml version="1.0" encoding="utf-8"?>
<worksheet xmlns="http://schemas.openxmlformats.org/spreadsheetml/2006/main" xmlns:r="http://schemas.openxmlformats.org/officeDocument/2006/relationships">
  <dimension ref="A1:S45"/>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157</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9" s="70" customFormat="1" ht="25.5">
      <c r="A4" s="97">
        <v>1</v>
      </c>
      <c r="B4" s="95" t="s">
        <v>194</v>
      </c>
      <c r="C4" s="93" t="s">
        <v>2</v>
      </c>
      <c r="D4" s="94">
        <v>3.2</v>
      </c>
      <c r="E4" s="90"/>
      <c r="F4" s="109"/>
      <c r="G4" s="110"/>
      <c r="H4" s="108"/>
      <c r="I4" s="109"/>
      <c r="J4" s="109"/>
      <c r="K4" s="109"/>
      <c r="L4" s="109"/>
      <c r="M4" s="109"/>
      <c r="N4" s="109"/>
      <c r="O4" s="144"/>
      <c r="P4" s="145"/>
      <c r="S4" s="114"/>
    </row>
    <row r="5" spans="1:16" s="70" customFormat="1" ht="25.5">
      <c r="A5" s="97">
        <v>2</v>
      </c>
      <c r="B5" s="95" t="s">
        <v>195</v>
      </c>
      <c r="C5" s="93" t="s">
        <v>2</v>
      </c>
      <c r="D5" s="94">
        <v>4.2</v>
      </c>
      <c r="E5" s="90"/>
      <c r="F5" s="109"/>
      <c r="G5" s="110"/>
      <c r="H5" s="108"/>
      <c r="I5" s="109"/>
      <c r="J5" s="109"/>
      <c r="K5" s="109"/>
      <c r="L5" s="109"/>
      <c r="M5" s="109"/>
      <c r="N5" s="109"/>
      <c r="O5" s="144"/>
      <c r="P5" s="109"/>
    </row>
    <row r="6" spans="1:16" s="70" customFormat="1" ht="25.5">
      <c r="A6" s="97">
        <v>3</v>
      </c>
      <c r="B6" s="95" t="s">
        <v>84</v>
      </c>
      <c r="C6" s="93" t="s">
        <v>2</v>
      </c>
      <c r="D6" s="94">
        <v>7.2</v>
      </c>
      <c r="E6" s="90"/>
      <c r="F6" s="109"/>
      <c r="G6" s="110"/>
      <c r="H6" s="108"/>
      <c r="I6" s="109"/>
      <c r="J6" s="109"/>
      <c r="K6" s="109"/>
      <c r="L6" s="109"/>
      <c r="M6" s="109"/>
      <c r="N6" s="109"/>
      <c r="O6" s="144"/>
      <c r="P6" s="109"/>
    </row>
    <row r="7" spans="1:17" s="70" customFormat="1" ht="25.5">
      <c r="A7" s="97">
        <v>4</v>
      </c>
      <c r="B7" s="95" t="s">
        <v>88</v>
      </c>
      <c r="C7" s="93" t="s">
        <v>2</v>
      </c>
      <c r="D7" s="94">
        <v>40.1</v>
      </c>
      <c r="E7" s="90"/>
      <c r="F7" s="109"/>
      <c r="G7" s="110"/>
      <c r="H7" s="108"/>
      <c r="I7" s="109"/>
      <c r="J7" s="109"/>
      <c r="K7" s="109"/>
      <c r="L7" s="109"/>
      <c r="M7" s="109"/>
      <c r="N7" s="109"/>
      <c r="O7" s="144"/>
      <c r="P7" s="109"/>
      <c r="Q7" s="116"/>
    </row>
    <row r="8" spans="1:16" s="70" customFormat="1" ht="25.5">
      <c r="A8" s="97">
        <v>5</v>
      </c>
      <c r="B8" s="95" t="s">
        <v>90</v>
      </c>
      <c r="C8" s="93" t="s">
        <v>2</v>
      </c>
      <c r="D8" s="94">
        <v>6.2</v>
      </c>
      <c r="E8" s="90"/>
      <c r="F8" s="109"/>
      <c r="G8" s="110"/>
      <c r="H8" s="108"/>
      <c r="I8" s="109"/>
      <c r="J8" s="109"/>
      <c r="K8" s="109"/>
      <c r="L8" s="109"/>
      <c r="M8" s="109"/>
      <c r="N8" s="109"/>
      <c r="O8" s="144"/>
      <c r="P8" s="109"/>
    </row>
    <row r="9" spans="1:16" s="70" customFormat="1" ht="14.25" customHeight="1">
      <c r="A9" s="97">
        <v>6</v>
      </c>
      <c r="B9" s="95" t="s">
        <v>196</v>
      </c>
      <c r="C9" s="101" t="s">
        <v>14</v>
      </c>
      <c r="D9" s="92">
        <v>8</v>
      </c>
      <c r="E9" s="90"/>
      <c r="F9" s="106"/>
      <c r="G9" s="110"/>
      <c r="H9" s="108"/>
      <c r="I9" s="109"/>
      <c r="J9" s="109"/>
      <c r="K9" s="109"/>
      <c r="L9" s="109"/>
      <c r="M9" s="109"/>
      <c r="N9" s="109"/>
      <c r="O9" s="109"/>
      <c r="P9" s="109"/>
    </row>
    <row r="10" spans="1:16" s="70" customFormat="1" ht="38.25">
      <c r="A10" s="97">
        <v>7</v>
      </c>
      <c r="B10" s="95" t="s">
        <v>106</v>
      </c>
      <c r="C10" s="101" t="s">
        <v>14</v>
      </c>
      <c r="D10" s="92">
        <v>3</v>
      </c>
      <c r="E10" s="90"/>
      <c r="F10" s="106"/>
      <c r="G10" s="110"/>
      <c r="H10" s="108"/>
      <c r="I10" s="109"/>
      <c r="J10" s="109"/>
      <c r="K10" s="109"/>
      <c r="L10" s="109"/>
      <c r="M10" s="109"/>
      <c r="N10" s="109"/>
      <c r="O10" s="109"/>
      <c r="P10" s="109"/>
    </row>
    <row r="11" spans="1:16" s="70" customFormat="1" ht="15.75">
      <c r="A11" s="97">
        <v>8</v>
      </c>
      <c r="B11" s="95" t="s">
        <v>95</v>
      </c>
      <c r="C11" s="101" t="s">
        <v>14</v>
      </c>
      <c r="D11" s="92">
        <v>2</v>
      </c>
      <c r="E11" s="90"/>
      <c r="F11" s="106"/>
      <c r="G11" s="110"/>
      <c r="H11" s="108"/>
      <c r="I11" s="109"/>
      <c r="J11" s="109"/>
      <c r="K11" s="109"/>
      <c r="L11" s="109"/>
      <c r="M11" s="109"/>
      <c r="N11" s="109"/>
      <c r="O11" s="109"/>
      <c r="P11" s="109"/>
    </row>
    <row r="12" spans="1:16" s="70" customFormat="1" ht="15" customHeight="1">
      <c r="A12" s="97">
        <v>9</v>
      </c>
      <c r="B12" s="95" t="s">
        <v>107</v>
      </c>
      <c r="C12" s="101" t="s">
        <v>14</v>
      </c>
      <c r="D12" s="92">
        <v>1</v>
      </c>
      <c r="E12" s="90"/>
      <c r="F12" s="106"/>
      <c r="G12" s="110"/>
      <c r="H12" s="108"/>
      <c r="I12" s="109"/>
      <c r="J12" s="109"/>
      <c r="K12" s="109"/>
      <c r="L12" s="109"/>
      <c r="M12" s="109"/>
      <c r="N12" s="109"/>
      <c r="O12" s="109"/>
      <c r="P12" s="109"/>
    </row>
    <row r="13" spans="1:16" s="70" customFormat="1" ht="15" customHeight="1">
      <c r="A13" s="97">
        <v>10</v>
      </c>
      <c r="B13" s="95" t="s">
        <v>197</v>
      </c>
      <c r="C13" s="101" t="s">
        <v>14</v>
      </c>
      <c r="D13" s="92">
        <v>4</v>
      </c>
      <c r="E13" s="90"/>
      <c r="F13" s="106"/>
      <c r="G13" s="110"/>
      <c r="H13" s="108"/>
      <c r="I13" s="109"/>
      <c r="J13" s="109"/>
      <c r="K13" s="109"/>
      <c r="L13" s="109"/>
      <c r="M13" s="109"/>
      <c r="N13" s="109"/>
      <c r="O13" s="109"/>
      <c r="P13" s="109"/>
    </row>
    <row r="14" spans="1:16" s="70" customFormat="1" ht="15" customHeight="1">
      <c r="A14" s="97">
        <v>11</v>
      </c>
      <c r="B14" s="95" t="s">
        <v>198</v>
      </c>
      <c r="C14" s="101" t="s">
        <v>14</v>
      </c>
      <c r="D14" s="92">
        <v>1</v>
      </c>
      <c r="E14" s="90"/>
      <c r="F14" s="106"/>
      <c r="G14" s="110"/>
      <c r="H14" s="108"/>
      <c r="I14" s="109"/>
      <c r="J14" s="109"/>
      <c r="K14" s="109"/>
      <c r="L14" s="109"/>
      <c r="M14" s="109"/>
      <c r="N14" s="109"/>
      <c r="O14" s="109"/>
      <c r="P14" s="109"/>
    </row>
    <row r="15" spans="1:16" s="70" customFormat="1" ht="15" customHeight="1">
      <c r="A15" s="97">
        <v>12</v>
      </c>
      <c r="B15" s="95" t="s">
        <v>111</v>
      </c>
      <c r="C15" s="101" t="s">
        <v>14</v>
      </c>
      <c r="D15" s="92">
        <v>3</v>
      </c>
      <c r="E15" s="90"/>
      <c r="F15" s="106"/>
      <c r="G15" s="110"/>
      <c r="H15" s="108"/>
      <c r="I15" s="109"/>
      <c r="J15" s="109"/>
      <c r="K15" s="109"/>
      <c r="L15" s="109"/>
      <c r="M15" s="109"/>
      <c r="N15" s="109"/>
      <c r="O15" s="109"/>
      <c r="P15" s="109"/>
    </row>
    <row r="16" spans="1:16" s="70" customFormat="1" ht="15" customHeight="1">
      <c r="A16" s="97">
        <v>13</v>
      </c>
      <c r="B16" s="95" t="s">
        <v>199</v>
      </c>
      <c r="C16" s="101" t="s">
        <v>14</v>
      </c>
      <c r="D16" s="92">
        <v>1</v>
      </c>
      <c r="E16" s="90"/>
      <c r="F16" s="106"/>
      <c r="G16" s="110"/>
      <c r="H16" s="108"/>
      <c r="I16" s="109"/>
      <c r="J16" s="109"/>
      <c r="K16" s="109"/>
      <c r="L16" s="109"/>
      <c r="M16" s="109"/>
      <c r="N16" s="109"/>
      <c r="O16" s="109"/>
      <c r="P16" s="109"/>
    </row>
    <row r="17" spans="1:16" s="70" customFormat="1" ht="15" customHeight="1">
      <c r="A17" s="97">
        <v>14</v>
      </c>
      <c r="B17" s="95" t="s">
        <v>103</v>
      </c>
      <c r="C17" s="101" t="s">
        <v>14</v>
      </c>
      <c r="D17" s="92">
        <v>3</v>
      </c>
      <c r="E17" s="90"/>
      <c r="F17" s="106"/>
      <c r="G17" s="110"/>
      <c r="H17" s="108"/>
      <c r="I17" s="109"/>
      <c r="J17" s="109"/>
      <c r="K17" s="109"/>
      <c r="L17" s="109"/>
      <c r="M17" s="109"/>
      <c r="N17" s="109"/>
      <c r="O17" s="109"/>
      <c r="P17" s="109"/>
    </row>
    <row r="18" spans="1:16" s="70" customFormat="1" ht="15" customHeight="1">
      <c r="A18" s="97">
        <v>15</v>
      </c>
      <c r="B18" s="95" t="s">
        <v>200</v>
      </c>
      <c r="C18" s="101" t="s">
        <v>14</v>
      </c>
      <c r="D18" s="92">
        <v>2</v>
      </c>
      <c r="E18" s="90"/>
      <c r="F18" s="106"/>
      <c r="G18" s="110"/>
      <c r="H18" s="108"/>
      <c r="I18" s="109"/>
      <c r="J18" s="109"/>
      <c r="K18" s="109"/>
      <c r="L18" s="109"/>
      <c r="M18" s="109"/>
      <c r="N18" s="109"/>
      <c r="O18" s="109"/>
      <c r="P18" s="109"/>
    </row>
    <row r="19" spans="1:16" s="70" customFormat="1" ht="15" customHeight="1">
      <c r="A19" s="97">
        <v>16</v>
      </c>
      <c r="B19" s="95" t="s">
        <v>201</v>
      </c>
      <c r="C19" s="101" t="s">
        <v>14</v>
      </c>
      <c r="D19" s="92">
        <v>1</v>
      </c>
      <c r="E19" s="90"/>
      <c r="F19" s="106"/>
      <c r="G19" s="110"/>
      <c r="H19" s="108"/>
      <c r="I19" s="109"/>
      <c r="J19" s="109"/>
      <c r="K19" s="109"/>
      <c r="L19" s="109"/>
      <c r="M19" s="109"/>
      <c r="N19" s="109"/>
      <c r="O19" s="109"/>
      <c r="P19" s="109"/>
    </row>
    <row r="20" spans="1:16" s="70" customFormat="1" ht="15" customHeight="1">
      <c r="A20" s="97">
        <v>17</v>
      </c>
      <c r="B20" s="95" t="s">
        <v>202</v>
      </c>
      <c r="C20" s="101" t="s">
        <v>14</v>
      </c>
      <c r="D20" s="92">
        <v>2</v>
      </c>
      <c r="E20" s="90"/>
      <c r="F20" s="106"/>
      <c r="G20" s="110"/>
      <c r="H20" s="108"/>
      <c r="I20" s="109"/>
      <c r="J20" s="109"/>
      <c r="K20" s="109"/>
      <c r="L20" s="109"/>
      <c r="M20" s="109"/>
      <c r="N20" s="109"/>
      <c r="O20" s="109"/>
      <c r="P20" s="109"/>
    </row>
    <row r="21" spans="1:16" s="70" customFormat="1" ht="15" customHeight="1">
      <c r="A21" s="97">
        <v>18</v>
      </c>
      <c r="B21" s="95" t="s">
        <v>203</v>
      </c>
      <c r="C21" s="101" t="s">
        <v>14</v>
      </c>
      <c r="D21" s="92">
        <v>1</v>
      </c>
      <c r="E21" s="90"/>
      <c r="F21" s="106"/>
      <c r="G21" s="110"/>
      <c r="H21" s="108"/>
      <c r="I21" s="109"/>
      <c r="J21" s="109"/>
      <c r="K21" s="109"/>
      <c r="L21" s="109"/>
      <c r="M21" s="109"/>
      <c r="N21" s="109"/>
      <c r="O21" s="109"/>
      <c r="P21" s="109"/>
    </row>
    <row r="22" spans="1:16" s="70" customFormat="1" ht="15" customHeight="1">
      <c r="A22" s="97">
        <v>19</v>
      </c>
      <c r="B22" s="95" t="s">
        <v>115</v>
      </c>
      <c r="C22" s="101" t="s">
        <v>14</v>
      </c>
      <c r="D22" s="92">
        <v>1</v>
      </c>
      <c r="E22" s="90"/>
      <c r="F22" s="106"/>
      <c r="G22" s="110"/>
      <c r="H22" s="108"/>
      <c r="I22" s="109"/>
      <c r="J22" s="109"/>
      <c r="K22" s="109"/>
      <c r="L22" s="109"/>
      <c r="M22" s="109"/>
      <c r="N22" s="109"/>
      <c r="O22" s="109"/>
      <c r="P22" s="109"/>
    </row>
    <row r="23" spans="1:16" s="70" customFormat="1" ht="25.5">
      <c r="A23" s="97">
        <v>20</v>
      </c>
      <c r="B23" s="95" t="s">
        <v>204</v>
      </c>
      <c r="C23" s="101" t="s">
        <v>14</v>
      </c>
      <c r="D23" s="92">
        <v>1</v>
      </c>
      <c r="E23" s="90"/>
      <c r="F23" s="106"/>
      <c r="G23" s="110"/>
      <c r="H23" s="108"/>
      <c r="I23" s="109"/>
      <c r="J23" s="109"/>
      <c r="K23" s="109"/>
      <c r="L23" s="109"/>
      <c r="M23" s="109"/>
      <c r="N23" s="109"/>
      <c r="O23" s="109"/>
      <c r="P23" s="109"/>
    </row>
    <row r="24" spans="1:16" s="70" customFormat="1" ht="25.5">
      <c r="A24" s="97">
        <v>21</v>
      </c>
      <c r="B24" s="95" t="s">
        <v>205</v>
      </c>
      <c r="C24" s="101" t="s">
        <v>14</v>
      </c>
      <c r="D24" s="92">
        <v>2</v>
      </c>
      <c r="E24" s="90"/>
      <c r="F24" s="106"/>
      <c r="G24" s="110"/>
      <c r="H24" s="108"/>
      <c r="I24" s="109"/>
      <c r="J24" s="109"/>
      <c r="K24" s="109"/>
      <c r="L24" s="109"/>
      <c r="M24" s="109"/>
      <c r="N24" s="109"/>
      <c r="O24" s="109"/>
      <c r="P24" s="109"/>
    </row>
    <row r="25" spans="1:16" s="70" customFormat="1" ht="15.75">
      <c r="A25" s="97">
        <v>22</v>
      </c>
      <c r="B25" s="95" t="s">
        <v>119</v>
      </c>
      <c r="C25" s="101" t="s">
        <v>14</v>
      </c>
      <c r="D25" s="92">
        <v>3</v>
      </c>
      <c r="E25" s="90"/>
      <c r="F25" s="106"/>
      <c r="G25" s="110"/>
      <c r="H25" s="108"/>
      <c r="I25" s="109"/>
      <c r="J25" s="109"/>
      <c r="K25" s="109"/>
      <c r="L25" s="109"/>
      <c r="M25" s="109"/>
      <c r="N25" s="109"/>
      <c r="O25" s="109"/>
      <c r="P25" s="109"/>
    </row>
    <row r="26" spans="1:16" s="70" customFormat="1" ht="39.75" customHeight="1">
      <c r="A26" s="97">
        <v>23</v>
      </c>
      <c r="B26" s="102" t="s">
        <v>121</v>
      </c>
      <c r="C26" s="101" t="s">
        <v>14</v>
      </c>
      <c r="D26" s="92">
        <v>5</v>
      </c>
      <c r="E26" s="77"/>
      <c r="F26" s="109"/>
      <c r="G26" s="110"/>
      <c r="H26" s="108"/>
      <c r="I26" s="109"/>
      <c r="J26" s="109"/>
      <c r="K26" s="109"/>
      <c r="L26" s="109"/>
      <c r="M26" s="109"/>
      <c r="N26" s="109"/>
      <c r="O26" s="109"/>
      <c r="P26" s="109"/>
    </row>
    <row r="27" spans="1:16" s="70" customFormat="1" ht="38.25">
      <c r="A27" s="97">
        <v>24</v>
      </c>
      <c r="B27" s="91" t="s">
        <v>122</v>
      </c>
      <c r="C27" s="101" t="s">
        <v>14</v>
      </c>
      <c r="D27" s="92">
        <v>5</v>
      </c>
      <c r="E27" s="77"/>
      <c r="F27" s="109"/>
      <c r="G27" s="110"/>
      <c r="H27" s="108"/>
      <c r="I27" s="109"/>
      <c r="J27" s="109"/>
      <c r="K27" s="109"/>
      <c r="L27" s="109"/>
      <c r="M27" s="109"/>
      <c r="N27" s="109"/>
      <c r="O27" s="109"/>
      <c r="P27" s="109"/>
    </row>
    <row r="28" spans="1:16" s="70" customFormat="1" ht="25.5">
      <c r="A28" s="97">
        <v>25</v>
      </c>
      <c r="B28" s="91" t="s">
        <v>165</v>
      </c>
      <c r="C28" s="101" t="s">
        <v>2</v>
      </c>
      <c r="D28" s="121">
        <v>1.5</v>
      </c>
      <c r="E28" s="77"/>
      <c r="F28" s="109"/>
      <c r="G28" s="110"/>
      <c r="H28" s="108"/>
      <c r="I28" s="109"/>
      <c r="J28" s="109"/>
      <c r="K28" s="109"/>
      <c r="L28" s="109"/>
      <c r="M28" s="109"/>
      <c r="N28" s="109"/>
      <c r="O28" s="109"/>
      <c r="P28" s="109"/>
    </row>
    <row r="29" spans="1:16" s="70" customFormat="1" ht="25.5">
      <c r="A29" s="97">
        <v>26</v>
      </c>
      <c r="B29" s="91" t="s">
        <v>145</v>
      </c>
      <c r="C29" s="101" t="s">
        <v>56</v>
      </c>
      <c r="D29" s="121">
        <v>1</v>
      </c>
      <c r="E29" s="77"/>
      <c r="F29" s="109"/>
      <c r="G29" s="110"/>
      <c r="H29" s="108"/>
      <c r="I29" s="109"/>
      <c r="J29" s="109"/>
      <c r="K29" s="109"/>
      <c r="L29" s="109"/>
      <c r="M29" s="109"/>
      <c r="N29" s="109"/>
      <c r="O29" s="109"/>
      <c r="P29" s="109"/>
    </row>
    <row r="30" spans="1:16" s="70" customFormat="1" ht="15" customHeight="1">
      <c r="A30" s="97">
        <v>27</v>
      </c>
      <c r="B30" s="91" t="s">
        <v>124</v>
      </c>
      <c r="C30" s="93" t="s">
        <v>2</v>
      </c>
      <c r="D30" s="98">
        <v>60.900000000000006</v>
      </c>
      <c r="E30" s="77"/>
      <c r="F30" s="109"/>
      <c r="G30" s="110"/>
      <c r="H30" s="108"/>
      <c r="I30" s="109"/>
      <c r="J30" s="109"/>
      <c r="K30" s="109"/>
      <c r="L30" s="109"/>
      <c r="M30" s="109"/>
      <c r="N30" s="109"/>
      <c r="O30" s="109"/>
      <c r="P30" s="109"/>
    </row>
    <row r="31" spans="1:16" s="70" customFormat="1" ht="15" customHeight="1">
      <c r="A31" s="97">
        <v>28</v>
      </c>
      <c r="B31" s="95" t="s">
        <v>125</v>
      </c>
      <c r="C31" s="93" t="s">
        <v>2</v>
      </c>
      <c r="D31" s="98">
        <v>60.900000000000006</v>
      </c>
      <c r="E31" s="77"/>
      <c r="F31" s="109"/>
      <c r="G31" s="110"/>
      <c r="H31" s="108"/>
      <c r="I31" s="109"/>
      <c r="J31" s="109"/>
      <c r="K31" s="109"/>
      <c r="L31" s="109"/>
      <c r="M31" s="109"/>
      <c r="N31" s="109"/>
      <c r="O31" s="109"/>
      <c r="P31" s="109"/>
    </row>
    <row r="32" spans="1:16" s="70" customFormat="1" ht="15" customHeight="1">
      <c r="A32" s="277" t="s">
        <v>127</v>
      </c>
      <c r="B32" s="278"/>
      <c r="C32" s="278"/>
      <c r="D32" s="278"/>
      <c r="E32" s="279"/>
      <c r="F32" s="109"/>
      <c r="G32" s="110"/>
      <c r="H32" s="108"/>
      <c r="I32" s="109"/>
      <c r="J32" s="109"/>
      <c r="K32" s="109"/>
      <c r="L32" s="109"/>
      <c r="M32" s="109"/>
      <c r="N32" s="109"/>
      <c r="O32" s="109"/>
      <c r="P32" s="109"/>
    </row>
    <row r="33" spans="1:16" s="70" customFormat="1" ht="27" customHeight="1">
      <c r="A33" s="93">
        <v>1</v>
      </c>
      <c r="B33" s="91" t="s">
        <v>75</v>
      </c>
      <c r="C33" s="97" t="s">
        <v>76</v>
      </c>
      <c r="D33" s="98">
        <v>191.4</v>
      </c>
      <c r="E33" s="117"/>
      <c r="F33" s="109"/>
      <c r="G33" s="110"/>
      <c r="H33" s="108"/>
      <c r="I33" s="109"/>
      <c r="J33" s="109"/>
      <c r="K33" s="109"/>
      <c r="L33" s="109"/>
      <c r="M33" s="109"/>
      <c r="N33" s="109"/>
      <c r="O33" s="109"/>
      <c r="P33" s="109"/>
    </row>
    <row r="34" spans="1:16" s="70" customFormat="1" ht="38.25">
      <c r="A34" s="93">
        <v>2</v>
      </c>
      <c r="B34" s="91" t="s">
        <v>482</v>
      </c>
      <c r="C34" s="97" t="s">
        <v>76</v>
      </c>
      <c r="D34" s="98">
        <v>144.7</v>
      </c>
      <c r="E34" s="97"/>
      <c r="F34" s="109"/>
      <c r="G34" s="110"/>
      <c r="H34" s="108"/>
      <c r="I34" s="109"/>
      <c r="J34" s="109"/>
      <c r="K34" s="109"/>
      <c r="L34" s="109"/>
      <c r="M34" s="109"/>
      <c r="N34" s="109"/>
      <c r="O34" s="109"/>
      <c r="P34" s="127"/>
    </row>
    <row r="35" spans="1:16" s="70" customFormat="1" ht="45" customHeight="1">
      <c r="A35" s="93">
        <v>3</v>
      </c>
      <c r="B35" s="91" t="s">
        <v>77</v>
      </c>
      <c r="C35" s="97" t="s">
        <v>76</v>
      </c>
      <c r="D35" s="98">
        <v>46.7</v>
      </c>
      <c r="E35" s="97"/>
      <c r="F35" s="109"/>
      <c r="G35" s="110"/>
      <c r="H35" s="108"/>
      <c r="I35" s="109"/>
      <c r="J35" s="109"/>
      <c r="K35" s="109"/>
      <c r="L35" s="109"/>
      <c r="M35" s="109"/>
      <c r="N35" s="109"/>
      <c r="O35" s="109"/>
      <c r="P35" s="127"/>
    </row>
    <row r="36" spans="1:16" s="70" customFormat="1" ht="38.25">
      <c r="A36" s="93">
        <v>4</v>
      </c>
      <c r="B36" s="91" t="s">
        <v>78</v>
      </c>
      <c r="C36" s="97" t="s">
        <v>2</v>
      </c>
      <c r="D36" s="98">
        <v>60.900000000000006</v>
      </c>
      <c r="E36" s="118"/>
      <c r="F36" s="109"/>
      <c r="G36" s="110"/>
      <c r="H36" s="108"/>
      <c r="I36" s="109"/>
      <c r="J36" s="109"/>
      <c r="K36" s="109"/>
      <c r="L36" s="109"/>
      <c r="M36" s="109"/>
      <c r="N36" s="109"/>
      <c r="O36" s="109"/>
      <c r="P36" s="109"/>
    </row>
    <row r="37" spans="1:16" s="70" customFormat="1" ht="15.75" customHeight="1">
      <c r="A37" s="93">
        <v>5</v>
      </c>
      <c r="B37" s="91" t="s">
        <v>81</v>
      </c>
      <c r="C37" s="97" t="s">
        <v>2</v>
      </c>
      <c r="D37" s="98">
        <v>60.900000000000006</v>
      </c>
      <c r="E37" s="97"/>
      <c r="F37" s="109"/>
      <c r="G37" s="110"/>
      <c r="H37" s="108"/>
      <c r="I37" s="109"/>
      <c r="J37" s="109"/>
      <c r="K37" s="109"/>
      <c r="L37" s="109"/>
      <c r="M37" s="109"/>
      <c r="N37" s="109"/>
      <c r="O37" s="109"/>
      <c r="P37" s="109"/>
    </row>
    <row r="38" spans="2:16" ht="12.75">
      <c r="B38"/>
      <c r="D38"/>
      <c r="E38" s="4"/>
      <c r="F38" s="4"/>
      <c r="G38" s="5"/>
      <c r="H38" s="5"/>
      <c r="I38" s="26"/>
      <c r="J38" s="27" t="s">
        <v>20</v>
      </c>
      <c r="K38" s="111"/>
      <c r="L38" s="111"/>
      <c r="M38" s="111"/>
      <c r="N38" s="111"/>
      <c r="O38" s="111"/>
      <c r="P38" s="153"/>
    </row>
    <row r="39" spans="1:7" s="9" customFormat="1" ht="14.25">
      <c r="A39" s="21" t="s">
        <v>21</v>
      </c>
      <c r="B39" s="22"/>
      <c r="C39" s="7"/>
      <c r="D39" s="7"/>
      <c r="E39" s="7"/>
      <c r="F39" s="7"/>
      <c r="G39" s="8"/>
    </row>
    <row r="40" spans="1:15" s="9" customFormat="1" ht="29.25" customHeight="1">
      <c r="A40" s="269" t="s">
        <v>481</v>
      </c>
      <c r="B40" s="269"/>
      <c r="C40" s="269"/>
      <c r="D40" s="269"/>
      <c r="E40" s="269"/>
      <c r="F40" s="269"/>
      <c r="G40" s="269"/>
      <c r="H40" s="269"/>
      <c r="I40" s="269"/>
      <c r="J40" s="269"/>
      <c r="K40" s="269"/>
      <c r="L40" s="269"/>
      <c r="M40" s="269"/>
      <c r="N40" s="269"/>
      <c r="O40" s="269"/>
    </row>
    <row r="41" spans="1:15" s="9" customFormat="1" ht="12" customHeight="1">
      <c r="A41" s="10"/>
      <c r="B41" s="23"/>
      <c r="C41" s="10"/>
      <c r="D41" s="10"/>
      <c r="E41" s="10"/>
      <c r="F41" s="10"/>
      <c r="G41" s="10"/>
      <c r="H41" s="10"/>
      <c r="I41" s="10"/>
      <c r="J41" s="10"/>
      <c r="K41" s="10"/>
      <c r="L41" s="10"/>
      <c r="M41" s="10"/>
      <c r="N41" s="10"/>
      <c r="O41" s="10"/>
    </row>
    <row r="42" spans="1:16" s="25" customFormat="1" ht="13.5" customHeight="1">
      <c r="A42" s="12"/>
      <c r="C42" s="14"/>
      <c r="D42" s="11"/>
      <c r="E42" s="11"/>
      <c r="F42" s="11"/>
      <c r="G42" s="12"/>
      <c r="H42" s="12"/>
      <c r="I42" s="13" t="s">
        <v>23</v>
      </c>
      <c r="J42" s="14"/>
      <c r="K42" s="11"/>
      <c r="L42" s="11"/>
      <c r="M42" s="12"/>
      <c r="N42" s="12"/>
      <c r="O42" s="12"/>
      <c r="P42" s="63"/>
    </row>
    <row r="43" spans="1:16" s="25" customFormat="1" ht="12.75">
      <c r="A43" s="12"/>
      <c r="B43" s="24" t="s">
        <v>22</v>
      </c>
      <c r="C43" s="14"/>
      <c r="D43" s="11"/>
      <c r="E43" s="11"/>
      <c r="F43" s="11"/>
      <c r="G43" s="12"/>
      <c r="H43" s="12"/>
      <c r="I43" s="15" t="s">
        <v>24</v>
      </c>
      <c r="J43" s="12"/>
      <c r="K43" s="12"/>
      <c r="L43" s="16"/>
      <c r="M43" s="12"/>
      <c r="N43" s="12"/>
      <c r="O43" s="12"/>
      <c r="P43" s="63"/>
    </row>
    <row r="44" spans="1:16" s="25" customFormat="1" ht="12.75">
      <c r="A44" s="12"/>
      <c r="B44" s="24"/>
      <c r="C44" s="14"/>
      <c r="D44" s="11"/>
      <c r="E44" s="11"/>
      <c r="F44" s="11"/>
      <c r="G44" s="12"/>
      <c r="H44" s="12"/>
      <c r="I44" s="15"/>
      <c r="J44" s="12"/>
      <c r="K44" s="12"/>
      <c r="L44" s="16"/>
      <c r="M44" s="12"/>
      <c r="N44" s="12"/>
      <c r="O44" s="12"/>
      <c r="P44" s="63"/>
    </row>
    <row r="45" spans="1:16" s="25" customFormat="1" ht="12.75">
      <c r="A45" s="12"/>
      <c r="B45" s="16" t="s">
        <v>138</v>
      </c>
      <c r="C45" s="14"/>
      <c r="D45" s="11"/>
      <c r="E45" s="11"/>
      <c r="F45" s="11"/>
      <c r="G45" s="12"/>
      <c r="H45" s="12"/>
      <c r="I45" s="16" t="s">
        <v>138</v>
      </c>
      <c r="J45" s="12"/>
      <c r="K45" s="12"/>
      <c r="L45" s="12"/>
      <c r="M45" s="12"/>
      <c r="N45" s="12"/>
      <c r="O45" s="12"/>
      <c r="P45" s="63"/>
    </row>
  </sheetData>
  <sheetProtection/>
  <mergeCells count="4">
    <mergeCell ref="E2:I2"/>
    <mergeCell ref="K2:O2"/>
    <mergeCell ref="A32:E32"/>
    <mergeCell ref="A40:O40"/>
  </mergeCells>
  <printOptions/>
  <pageMargins left="0.3937007874015748" right="0.35433070866141736" top="0.7480314960629921" bottom="0.984251968503937" header="0.31496062992125984" footer="0.31496062992125984"/>
  <pageSetup horizontalDpi="600" verticalDpi="600" orientation="landscape" paperSize="9" scale="60" r:id="rId1"/>
  <headerFooter>
    <oddFooter>&amp;CLapa &amp;P no &amp;N</oddFooter>
  </headerFooter>
</worksheet>
</file>

<file path=xl/worksheets/sheet13.xml><?xml version="1.0" encoding="utf-8"?>
<worksheet xmlns="http://schemas.openxmlformats.org/spreadsheetml/2006/main" xmlns:r="http://schemas.openxmlformats.org/officeDocument/2006/relationships">
  <dimension ref="A1:AM26"/>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158</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8" customFormat="1" ht="25.5">
      <c r="A4" s="93">
        <v>1</v>
      </c>
      <c r="B4" s="91" t="s">
        <v>128</v>
      </c>
      <c r="C4" s="97" t="s">
        <v>80</v>
      </c>
      <c r="D4" s="98">
        <v>450.3</v>
      </c>
      <c r="E4" s="168"/>
      <c r="F4" s="106"/>
      <c r="G4" s="107"/>
      <c r="H4" s="108"/>
      <c r="I4" s="106"/>
      <c r="J4" s="106"/>
      <c r="K4" s="106"/>
      <c r="L4" s="106"/>
      <c r="M4" s="106"/>
      <c r="N4" s="106"/>
      <c r="O4" s="106"/>
      <c r="P4" s="106"/>
    </row>
    <row r="5" spans="1:39" s="70" customFormat="1" ht="14.25">
      <c r="A5" s="93">
        <v>2</v>
      </c>
      <c r="B5" s="91" t="s">
        <v>488</v>
      </c>
      <c r="C5" s="97" t="s">
        <v>80</v>
      </c>
      <c r="D5" s="98">
        <v>433</v>
      </c>
      <c r="E5" s="151"/>
      <c r="F5" s="109"/>
      <c r="G5" s="110"/>
      <c r="H5" s="108"/>
      <c r="I5" s="109"/>
      <c r="J5" s="109"/>
      <c r="K5" s="109"/>
      <c r="L5" s="109"/>
      <c r="M5" s="109"/>
      <c r="N5" s="109"/>
      <c r="O5" s="109"/>
      <c r="P5" s="109"/>
      <c r="R5" s="80"/>
      <c r="S5" s="78"/>
      <c r="T5" s="78"/>
      <c r="U5" s="78"/>
      <c r="V5" s="78"/>
      <c r="W5" s="78"/>
      <c r="X5" s="80"/>
      <c r="Y5" s="78"/>
      <c r="Z5" s="78"/>
      <c r="AA5" s="78"/>
      <c r="AB5" s="78"/>
      <c r="AC5" s="80"/>
      <c r="AD5" s="78"/>
      <c r="AE5" s="281"/>
      <c r="AF5" s="78"/>
      <c r="AG5" s="78"/>
      <c r="AH5" s="80"/>
      <c r="AI5" s="78"/>
      <c r="AJ5" s="281"/>
      <c r="AK5" s="78"/>
      <c r="AL5" s="78"/>
      <c r="AM5" s="80"/>
    </row>
    <row r="6" spans="1:39" s="70" customFormat="1" ht="14.25">
      <c r="A6" s="93">
        <v>3</v>
      </c>
      <c r="B6" s="91" t="s">
        <v>489</v>
      </c>
      <c r="C6" s="97" t="s">
        <v>80</v>
      </c>
      <c r="D6" s="98">
        <v>433</v>
      </c>
      <c r="E6" s="151"/>
      <c r="F6" s="109"/>
      <c r="G6" s="110"/>
      <c r="H6" s="108"/>
      <c r="I6" s="109"/>
      <c r="J6" s="109"/>
      <c r="K6" s="109"/>
      <c r="L6" s="109"/>
      <c r="M6" s="109"/>
      <c r="N6" s="109"/>
      <c r="O6" s="109"/>
      <c r="P6" s="109"/>
      <c r="R6" s="80"/>
      <c r="S6" s="78"/>
      <c r="T6" s="78"/>
      <c r="U6" s="78"/>
      <c r="V6" s="78"/>
      <c r="W6" s="78"/>
      <c r="X6" s="80"/>
      <c r="Y6" s="78"/>
      <c r="Z6" s="78"/>
      <c r="AA6" s="78"/>
      <c r="AB6" s="78"/>
      <c r="AC6" s="80"/>
      <c r="AD6" s="78"/>
      <c r="AE6" s="281"/>
      <c r="AF6" s="78"/>
      <c r="AG6" s="78"/>
      <c r="AH6" s="80"/>
      <c r="AI6" s="78"/>
      <c r="AJ6" s="281"/>
      <c r="AK6" s="78"/>
      <c r="AL6" s="78"/>
      <c r="AM6" s="80"/>
    </row>
    <row r="7" spans="1:39" s="70" customFormat="1" ht="15.75" customHeight="1">
      <c r="A7" s="93">
        <v>4</v>
      </c>
      <c r="B7" s="91" t="s">
        <v>131</v>
      </c>
      <c r="C7" s="97" t="s">
        <v>80</v>
      </c>
      <c r="D7" s="98">
        <v>367.1</v>
      </c>
      <c r="E7" s="152"/>
      <c r="F7" s="109"/>
      <c r="G7" s="110"/>
      <c r="H7" s="108"/>
      <c r="I7" s="109"/>
      <c r="J7" s="109"/>
      <c r="K7" s="109"/>
      <c r="L7" s="109"/>
      <c r="M7" s="109"/>
      <c r="N7" s="109"/>
      <c r="O7" s="167"/>
      <c r="P7" s="167"/>
      <c r="Q7" s="128"/>
      <c r="R7" s="129"/>
      <c r="S7" s="78"/>
      <c r="T7" s="78"/>
      <c r="U7" s="71"/>
      <c r="V7" s="71"/>
      <c r="W7" s="71"/>
      <c r="X7" s="130"/>
      <c r="Y7" s="78"/>
      <c r="Z7" s="71"/>
      <c r="AA7" s="71"/>
      <c r="AB7" s="71"/>
      <c r="AC7" s="130"/>
      <c r="AD7" s="78"/>
      <c r="AE7" s="281"/>
      <c r="AF7" s="71"/>
      <c r="AG7" s="71"/>
      <c r="AH7" s="130"/>
      <c r="AI7" s="78"/>
      <c r="AJ7" s="281"/>
      <c r="AK7" s="71"/>
      <c r="AL7" s="71"/>
      <c r="AM7" s="130"/>
    </row>
    <row r="8" spans="1:39" s="70" customFormat="1" ht="33.75" customHeight="1">
      <c r="A8" s="93">
        <v>5</v>
      </c>
      <c r="B8" s="91" t="s">
        <v>129</v>
      </c>
      <c r="C8" s="97" t="s">
        <v>80</v>
      </c>
      <c r="D8" s="98">
        <v>5.3</v>
      </c>
      <c r="E8" s="151"/>
      <c r="F8" s="109"/>
      <c r="G8" s="110"/>
      <c r="H8" s="108"/>
      <c r="I8" s="109"/>
      <c r="J8" s="109"/>
      <c r="K8" s="109"/>
      <c r="L8" s="109"/>
      <c r="M8" s="109"/>
      <c r="N8" s="109"/>
      <c r="O8" s="167"/>
      <c r="P8" s="167"/>
      <c r="Q8" s="128"/>
      <c r="R8" s="131"/>
      <c r="U8" s="128"/>
      <c r="V8" s="71"/>
      <c r="W8" s="71"/>
      <c r="X8" s="130"/>
      <c r="Z8" s="128"/>
      <c r="AA8" s="128"/>
      <c r="AB8" s="128"/>
      <c r="AC8" s="132"/>
      <c r="AE8" s="128"/>
      <c r="AF8" s="128"/>
      <c r="AG8" s="128"/>
      <c r="AH8" s="132"/>
      <c r="AJ8" s="128"/>
      <c r="AK8" s="128"/>
      <c r="AL8" s="128"/>
      <c r="AM8" s="132"/>
    </row>
    <row r="9" spans="1:39" s="70" customFormat="1" ht="30" customHeight="1">
      <c r="A9" s="93">
        <v>6</v>
      </c>
      <c r="B9" s="91" t="s">
        <v>206</v>
      </c>
      <c r="C9" s="97" t="s">
        <v>80</v>
      </c>
      <c r="D9" s="98">
        <v>6</v>
      </c>
      <c r="E9" s="151"/>
      <c r="F9" s="109"/>
      <c r="G9" s="110"/>
      <c r="H9" s="108"/>
      <c r="I9" s="109"/>
      <c r="J9" s="109"/>
      <c r="K9" s="109"/>
      <c r="L9" s="109"/>
      <c r="M9" s="109"/>
      <c r="N9" s="109"/>
      <c r="O9" s="167"/>
      <c r="P9" s="167"/>
      <c r="Q9" s="128"/>
      <c r="R9" s="131"/>
      <c r="U9" s="128"/>
      <c r="V9" s="128"/>
      <c r="W9" s="128"/>
      <c r="X9" s="132"/>
      <c r="Z9" s="128"/>
      <c r="AA9" s="128"/>
      <c r="AB9" s="128"/>
      <c r="AC9" s="132"/>
      <c r="AE9" s="128"/>
      <c r="AF9" s="128"/>
      <c r="AG9" s="128"/>
      <c r="AH9" s="132"/>
      <c r="AJ9" s="128"/>
      <c r="AK9" s="128"/>
      <c r="AL9" s="128"/>
      <c r="AM9" s="132"/>
    </row>
    <row r="10" spans="1:39" s="70" customFormat="1" ht="38.25">
      <c r="A10" s="93">
        <v>7</v>
      </c>
      <c r="B10" s="91" t="s">
        <v>207</v>
      </c>
      <c r="C10" s="97" t="s">
        <v>80</v>
      </c>
      <c r="D10" s="98">
        <v>93.7</v>
      </c>
      <c r="F10" s="109"/>
      <c r="G10" s="110"/>
      <c r="H10" s="108"/>
      <c r="I10" s="109"/>
      <c r="J10" s="109"/>
      <c r="K10" s="109"/>
      <c r="L10" s="109"/>
      <c r="M10" s="109"/>
      <c r="N10" s="109"/>
      <c r="O10" s="167"/>
      <c r="P10" s="97"/>
      <c r="Q10" s="128"/>
      <c r="R10" s="131"/>
      <c r="U10" s="128"/>
      <c r="V10" s="128"/>
      <c r="W10" s="128"/>
      <c r="X10" s="132"/>
      <c r="Z10" s="128"/>
      <c r="AA10" s="128"/>
      <c r="AB10" s="128"/>
      <c r="AC10" s="132"/>
      <c r="AE10" s="128"/>
      <c r="AF10" s="128"/>
      <c r="AG10" s="128"/>
      <c r="AH10" s="132"/>
      <c r="AJ10" s="128"/>
      <c r="AK10" s="128"/>
      <c r="AL10" s="128"/>
      <c r="AM10" s="132"/>
    </row>
    <row r="11" spans="1:39" s="78" customFormat="1" ht="38.25">
      <c r="A11" s="93">
        <v>8</v>
      </c>
      <c r="B11" s="91" t="s">
        <v>132</v>
      </c>
      <c r="C11" s="97" t="s">
        <v>80</v>
      </c>
      <c r="D11" s="98">
        <v>356.6</v>
      </c>
      <c r="E11" s="106"/>
      <c r="F11" s="106"/>
      <c r="G11" s="110"/>
      <c r="H11" s="108"/>
      <c r="I11" s="106"/>
      <c r="J11" s="106"/>
      <c r="K11" s="106"/>
      <c r="L11" s="106"/>
      <c r="M11" s="106"/>
      <c r="N11" s="106"/>
      <c r="O11" s="106"/>
      <c r="P11" s="97"/>
      <c r="Q11" s="71"/>
      <c r="R11" s="132"/>
      <c r="AA11" s="71"/>
      <c r="AB11" s="71"/>
      <c r="AC11" s="130"/>
      <c r="AF11" s="71"/>
      <c r="AG11" s="71"/>
      <c r="AH11" s="132"/>
      <c r="AK11" s="71"/>
      <c r="AL11" s="71"/>
      <c r="AM11" s="132"/>
    </row>
    <row r="12" spans="1:39" s="70" customFormat="1" ht="25.5">
      <c r="A12" s="93">
        <v>9</v>
      </c>
      <c r="B12" s="91" t="s">
        <v>490</v>
      </c>
      <c r="C12" s="97" t="s">
        <v>80</v>
      </c>
      <c r="D12" s="98">
        <v>433</v>
      </c>
      <c r="E12" s="152"/>
      <c r="F12" s="109"/>
      <c r="G12" s="110"/>
      <c r="H12" s="108"/>
      <c r="I12" s="109"/>
      <c r="J12" s="109"/>
      <c r="K12" s="109"/>
      <c r="L12" s="109"/>
      <c r="M12" s="109"/>
      <c r="N12" s="109"/>
      <c r="O12" s="109"/>
      <c r="P12" s="167"/>
      <c r="Q12" s="133"/>
      <c r="R12" s="134"/>
      <c r="V12" s="128"/>
      <c r="W12" s="133"/>
      <c r="X12" s="134"/>
      <c r="AA12" s="128"/>
      <c r="AB12" s="133"/>
      <c r="AC12" s="134"/>
      <c r="AF12" s="128"/>
      <c r="AG12" s="133"/>
      <c r="AH12" s="134"/>
      <c r="AK12" s="128"/>
      <c r="AL12" s="133"/>
      <c r="AM12" s="134"/>
    </row>
    <row r="13" spans="1:39" s="70" customFormat="1" ht="25.5">
      <c r="A13" s="93">
        <v>10</v>
      </c>
      <c r="B13" s="91" t="s">
        <v>491</v>
      </c>
      <c r="C13" s="97" t="s">
        <v>80</v>
      </c>
      <c r="D13" s="98">
        <v>433</v>
      </c>
      <c r="E13" s="152"/>
      <c r="F13" s="109"/>
      <c r="G13" s="110"/>
      <c r="H13" s="108"/>
      <c r="I13" s="109"/>
      <c r="J13" s="109"/>
      <c r="K13" s="109"/>
      <c r="L13" s="109"/>
      <c r="M13" s="109"/>
      <c r="N13" s="109"/>
      <c r="O13" s="109"/>
      <c r="P13" s="167"/>
      <c r="Q13" s="133"/>
      <c r="R13" s="134"/>
      <c r="V13" s="128"/>
      <c r="W13" s="133"/>
      <c r="X13" s="134"/>
      <c r="AA13" s="128"/>
      <c r="AB13" s="133"/>
      <c r="AC13" s="134"/>
      <c r="AF13" s="128"/>
      <c r="AG13" s="133"/>
      <c r="AH13" s="134"/>
      <c r="AK13" s="128"/>
      <c r="AL13" s="133"/>
      <c r="AM13" s="134"/>
    </row>
    <row r="14" spans="1:16" s="70" customFormat="1" ht="25.5">
      <c r="A14" s="93">
        <v>11</v>
      </c>
      <c r="B14" s="91" t="s">
        <v>135</v>
      </c>
      <c r="C14" s="97" t="s">
        <v>80</v>
      </c>
      <c r="D14" s="98">
        <v>367.1</v>
      </c>
      <c r="E14" s="152"/>
      <c r="F14" s="109"/>
      <c r="G14" s="110"/>
      <c r="H14" s="108"/>
      <c r="I14" s="109"/>
      <c r="J14" s="109"/>
      <c r="K14" s="109"/>
      <c r="L14" s="109"/>
      <c r="M14" s="109"/>
      <c r="N14" s="109"/>
      <c r="O14" s="109"/>
      <c r="P14" s="109"/>
    </row>
    <row r="15" spans="1:16" s="70" customFormat="1" ht="14.25">
      <c r="A15" s="93">
        <v>12</v>
      </c>
      <c r="B15" s="91" t="s">
        <v>133</v>
      </c>
      <c r="C15" s="97" t="s">
        <v>80</v>
      </c>
      <c r="D15" s="98">
        <v>5.3</v>
      </c>
      <c r="E15" s="152"/>
      <c r="F15" s="109"/>
      <c r="G15" s="110"/>
      <c r="H15" s="108"/>
      <c r="I15" s="109"/>
      <c r="J15" s="109"/>
      <c r="K15" s="109"/>
      <c r="L15" s="109"/>
      <c r="M15" s="109"/>
      <c r="N15" s="109"/>
      <c r="O15" s="109"/>
      <c r="P15" s="109"/>
    </row>
    <row r="16" spans="1:16" s="70" customFormat="1" ht="14.25">
      <c r="A16" s="93">
        <v>13</v>
      </c>
      <c r="B16" s="91" t="s">
        <v>208</v>
      </c>
      <c r="C16" s="97" t="s">
        <v>80</v>
      </c>
      <c r="D16" s="98">
        <v>6</v>
      </c>
      <c r="E16" s="152"/>
      <c r="F16" s="109"/>
      <c r="G16" s="110"/>
      <c r="H16" s="108"/>
      <c r="I16" s="109"/>
      <c r="J16" s="109"/>
      <c r="K16" s="109"/>
      <c r="L16" s="109"/>
      <c r="M16" s="109"/>
      <c r="N16" s="109"/>
      <c r="O16" s="109"/>
      <c r="P16" s="109"/>
    </row>
    <row r="17" spans="1:16" s="70" customFormat="1" ht="15" customHeight="1">
      <c r="A17" s="93">
        <v>14</v>
      </c>
      <c r="B17" s="135" t="s">
        <v>136</v>
      </c>
      <c r="C17" s="136" t="s">
        <v>14</v>
      </c>
      <c r="D17" s="136" t="s">
        <v>12</v>
      </c>
      <c r="E17" s="151"/>
      <c r="F17" s="109"/>
      <c r="G17" s="110"/>
      <c r="H17" s="108"/>
      <c r="I17" s="109"/>
      <c r="J17" s="109"/>
      <c r="K17" s="109"/>
      <c r="L17" s="109"/>
      <c r="M17" s="109"/>
      <c r="N17" s="109"/>
      <c r="O17" s="109"/>
      <c r="P17" s="109"/>
    </row>
    <row r="18" spans="1:16" s="70" customFormat="1" ht="42.75" customHeight="1">
      <c r="A18" s="93">
        <v>15</v>
      </c>
      <c r="B18" s="91" t="s">
        <v>175</v>
      </c>
      <c r="C18" s="136" t="s">
        <v>6</v>
      </c>
      <c r="D18" s="136" t="s">
        <v>9</v>
      </c>
      <c r="E18" s="151"/>
      <c r="F18" s="109"/>
      <c r="G18" s="110"/>
      <c r="H18" s="108"/>
      <c r="I18" s="109"/>
      <c r="J18" s="109"/>
      <c r="K18" s="109"/>
      <c r="L18" s="109"/>
      <c r="M18" s="109"/>
      <c r="N18" s="109"/>
      <c r="O18" s="109"/>
      <c r="P18" s="109"/>
    </row>
    <row r="19" spans="2:16" ht="12.75">
      <c r="B19"/>
      <c r="D19"/>
      <c r="E19" s="4"/>
      <c r="F19" s="4"/>
      <c r="G19" s="5"/>
      <c r="H19" s="5"/>
      <c r="I19" s="26"/>
      <c r="J19" s="27" t="s">
        <v>20</v>
      </c>
      <c r="K19" s="111"/>
      <c r="L19" s="111"/>
      <c r="M19" s="111"/>
      <c r="N19" s="111"/>
      <c r="O19" s="111"/>
      <c r="P19" s="112"/>
    </row>
    <row r="20" spans="1:7" s="9" customFormat="1" ht="14.25">
      <c r="A20" s="21" t="s">
        <v>21</v>
      </c>
      <c r="B20" s="22"/>
      <c r="C20" s="7"/>
      <c r="D20" s="7"/>
      <c r="E20" s="7"/>
      <c r="F20" s="7"/>
      <c r="G20" s="8"/>
    </row>
    <row r="21" spans="1:15" s="9" customFormat="1" ht="29.25" customHeight="1">
      <c r="A21" s="269" t="s">
        <v>481</v>
      </c>
      <c r="B21" s="269"/>
      <c r="C21" s="269"/>
      <c r="D21" s="269"/>
      <c r="E21" s="269"/>
      <c r="F21" s="269"/>
      <c r="G21" s="269"/>
      <c r="H21" s="269"/>
      <c r="I21" s="269"/>
      <c r="J21" s="269"/>
      <c r="K21" s="269"/>
      <c r="L21" s="269"/>
      <c r="M21" s="269"/>
      <c r="N21" s="269"/>
      <c r="O21" s="269"/>
    </row>
    <row r="22" spans="1:15" s="9" customFormat="1" ht="12" customHeight="1">
      <c r="A22" s="10"/>
      <c r="B22" s="23"/>
      <c r="C22" s="10"/>
      <c r="D22" s="10"/>
      <c r="E22" s="10"/>
      <c r="F22" s="10"/>
      <c r="G22" s="10"/>
      <c r="H22" s="10"/>
      <c r="I22" s="10"/>
      <c r="J22" s="10"/>
      <c r="K22" s="10"/>
      <c r="L22" s="10"/>
      <c r="M22" s="10"/>
      <c r="N22" s="10"/>
      <c r="O22" s="10"/>
    </row>
    <row r="23" spans="1:16" s="25" customFormat="1" ht="13.5" customHeight="1">
      <c r="A23" s="12"/>
      <c r="C23" s="14"/>
      <c r="D23" s="240"/>
      <c r="E23" s="11"/>
      <c r="F23" s="11"/>
      <c r="G23" s="12"/>
      <c r="H23" s="12"/>
      <c r="I23" s="13" t="s">
        <v>23</v>
      </c>
      <c r="J23" s="14"/>
      <c r="K23" s="11"/>
      <c r="L23" s="11"/>
      <c r="M23" s="12"/>
      <c r="N23" s="12"/>
      <c r="O23" s="12"/>
      <c r="P23" s="63"/>
    </row>
    <row r="24" spans="1:16" s="25" customFormat="1" ht="12.75">
      <c r="A24" s="12"/>
      <c r="B24" s="24" t="s">
        <v>22</v>
      </c>
      <c r="C24" s="14"/>
      <c r="D24" s="11"/>
      <c r="E24" s="11"/>
      <c r="F24" s="11"/>
      <c r="G24" s="12"/>
      <c r="H24" s="12"/>
      <c r="I24" s="15" t="s">
        <v>24</v>
      </c>
      <c r="J24" s="12"/>
      <c r="K24" s="12"/>
      <c r="L24" s="16"/>
      <c r="M24" s="12"/>
      <c r="N24" s="12"/>
      <c r="O24" s="12"/>
      <c r="P24" s="63"/>
    </row>
    <row r="25" spans="1:16" s="25" customFormat="1" ht="12.75">
      <c r="A25" s="12"/>
      <c r="B25" s="24"/>
      <c r="C25" s="14"/>
      <c r="D25" s="240"/>
      <c r="E25" s="11"/>
      <c r="F25" s="11"/>
      <c r="G25" s="12"/>
      <c r="H25" s="12"/>
      <c r="I25" s="15"/>
      <c r="J25" s="12"/>
      <c r="K25" s="12"/>
      <c r="L25" s="16"/>
      <c r="M25" s="12"/>
      <c r="N25" s="12"/>
      <c r="O25" s="12"/>
      <c r="P25" s="63"/>
    </row>
    <row r="26" spans="1:16" s="25" customFormat="1" ht="12.75">
      <c r="A26" s="12"/>
      <c r="B26" s="16" t="s">
        <v>138</v>
      </c>
      <c r="C26" s="14"/>
      <c r="D26" s="11"/>
      <c r="E26" s="11"/>
      <c r="F26" s="11"/>
      <c r="G26" s="12"/>
      <c r="H26" s="12"/>
      <c r="I26" s="16" t="s">
        <v>138</v>
      </c>
      <c r="J26" s="12"/>
      <c r="K26" s="12"/>
      <c r="L26" s="12"/>
      <c r="M26" s="12"/>
      <c r="N26" s="12"/>
      <c r="O26" s="12"/>
      <c r="P26" s="63"/>
    </row>
  </sheetData>
  <sheetProtection/>
  <mergeCells count="5">
    <mergeCell ref="E2:I2"/>
    <mergeCell ref="K2:O2"/>
    <mergeCell ref="AE5:AE7"/>
    <mergeCell ref="AJ5:AJ7"/>
    <mergeCell ref="A21:O21"/>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14.xml><?xml version="1.0" encoding="utf-8"?>
<worksheet xmlns="http://schemas.openxmlformats.org/spreadsheetml/2006/main" xmlns:r="http://schemas.openxmlformats.org/officeDocument/2006/relationships">
  <dimension ref="A1:IC43"/>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216</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73">
        <v>1</v>
      </c>
      <c r="B4" s="74" t="s">
        <v>46</v>
      </c>
      <c r="C4" s="75" t="s">
        <v>2</v>
      </c>
      <c r="D4" s="76">
        <v>64.2</v>
      </c>
      <c r="E4" s="77"/>
      <c r="F4" s="141"/>
      <c r="G4" s="110"/>
      <c r="H4" s="158"/>
      <c r="I4" s="141"/>
      <c r="J4" s="141"/>
      <c r="K4" s="141"/>
      <c r="L4" s="141"/>
      <c r="M4" s="141"/>
      <c r="N4" s="141"/>
      <c r="O4" s="229"/>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73">
        <v>2</v>
      </c>
      <c r="B5" s="74" t="s">
        <v>47</v>
      </c>
      <c r="C5" s="75" t="s">
        <v>2</v>
      </c>
      <c r="D5" s="76">
        <v>48.4</v>
      </c>
      <c r="E5" s="77"/>
      <c r="F5" s="141"/>
      <c r="G5" s="110"/>
      <c r="H5" s="158"/>
      <c r="I5" s="141"/>
      <c r="J5" s="141"/>
      <c r="K5" s="141"/>
      <c r="L5" s="141"/>
      <c r="M5" s="141"/>
      <c r="N5" s="141"/>
      <c r="O5" s="229"/>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73">
        <v>3</v>
      </c>
      <c r="B6" s="74" t="s">
        <v>209</v>
      </c>
      <c r="C6" s="75" t="s">
        <v>2</v>
      </c>
      <c r="D6" s="76">
        <v>47.2</v>
      </c>
      <c r="E6" s="77"/>
      <c r="F6" s="141"/>
      <c r="G6" s="110"/>
      <c r="H6" s="158"/>
      <c r="I6" s="141"/>
      <c r="J6" s="141"/>
      <c r="K6" s="141"/>
      <c r="L6" s="141"/>
      <c r="M6" s="141"/>
      <c r="N6" s="141"/>
      <c r="O6" s="229"/>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73">
        <v>4</v>
      </c>
      <c r="B7" s="74" t="s">
        <v>210</v>
      </c>
      <c r="C7" s="75" t="s">
        <v>2</v>
      </c>
      <c r="D7" s="76">
        <v>21.8</v>
      </c>
      <c r="E7" s="77"/>
      <c r="F7" s="141"/>
      <c r="G7" s="110"/>
      <c r="H7" s="158"/>
      <c r="I7" s="141"/>
      <c r="J7" s="141"/>
      <c r="K7" s="141"/>
      <c r="L7" s="141"/>
      <c r="M7" s="141"/>
      <c r="N7" s="141"/>
      <c r="O7" s="229"/>
      <c r="P7" s="141"/>
      <c r="Q7" s="239"/>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38.25" customHeight="1">
      <c r="A8" s="73">
        <v>5</v>
      </c>
      <c r="B8" s="74" t="s">
        <v>52</v>
      </c>
      <c r="C8" s="75" t="s">
        <v>2</v>
      </c>
      <c r="D8" s="76">
        <v>68.4</v>
      </c>
      <c r="E8" s="77"/>
      <c r="F8" s="141"/>
      <c r="G8" s="110"/>
      <c r="H8" s="158"/>
      <c r="I8" s="141"/>
      <c r="J8" s="141"/>
      <c r="K8" s="141"/>
      <c r="L8" s="141"/>
      <c r="M8" s="141"/>
      <c r="N8" s="141"/>
      <c r="O8" s="229"/>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38.25" customHeight="1">
      <c r="A9" s="73">
        <v>6</v>
      </c>
      <c r="B9" s="74" t="s">
        <v>53</v>
      </c>
      <c r="C9" s="75" t="s">
        <v>2</v>
      </c>
      <c r="D9" s="76">
        <v>27.9</v>
      </c>
      <c r="E9" s="77"/>
      <c r="F9" s="141"/>
      <c r="G9" s="110"/>
      <c r="H9" s="158"/>
      <c r="I9" s="141"/>
      <c r="J9" s="141"/>
      <c r="K9" s="141"/>
      <c r="L9" s="141"/>
      <c r="M9" s="141"/>
      <c r="N9" s="141"/>
      <c r="O9" s="229"/>
      <c r="P9" s="141"/>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237" s="79" customFormat="1" ht="38.25" customHeight="1">
      <c r="A10" s="73">
        <v>7</v>
      </c>
      <c r="B10" s="74" t="s">
        <v>54</v>
      </c>
      <c r="C10" s="75" t="s">
        <v>2</v>
      </c>
      <c r="D10" s="76">
        <v>5.5</v>
      </c>
      <c r="E10" s="77"/>
      <c r="F10" s="141"/>
      <c r="G10" s="110"/>
      <c r="H10" s="158"/>
      <c r="I10" s="141"/>
      <c r="J10" s="141"/>
      <c r="K10" s="141"/>
      <c r="L10" s="141"/>
      <c r="M10" s="141"/>
      <c r="N10" s="141"/>
      <c r="O10" s="229"/>
      <c r="P10" s="141"/>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row>
    <row r="11" spans="1:16" s="70" customFormat="1" ht="38.25">
      <c r="A11" s="73">
        <v>8</v>
      </c>
      <c r="B11" s="74" t="s">
        <v>57</v>
      </c>
      <c r="C11" s="75" t="s">
        <v>56</v>
      </c>
      <c r="D11" s="81">
        <v>1</v>
      </c>
      <c r="E11" s="77"/>
      <c r="F11" s="141"/>
      <c r="G11" s="110"/>
      <c r="H11" s="158"/>
      <c r="I11" s="141"/>
      <c r="J11" s="141"/>
      <c r="K11" s="141"/>
      <c r="L11" s="141"/>
      <c r="M11" s="141"/>
      <c r="N11" s="141"/>
      <c r="O11" s="141"/>
      <c r="P11" s="141"/>
    </row>
    <row r="12" spans="1:16" s="70" customFormat="1" ht="38.25">
      <c r="A12" s="73">
        <v>9</v>
      </c>
      <c r="B12" s="74" t="s">
        <v>211</v>
      </c>
      <c r="C12" s="75" t="s">
        <v>56</v>
      </c>
      <c r="D12" s="81">
        <v>3</v>
      </c>
      <c r="E12" s="77"/>
      <c r="F12" s="141"/>
      <c r="G12" s="110"/>
      <c r="H12" s="158"/>
      <c r="I12" s="141"/>
      <c r="J12" s="141"/>
      <c r="K12" s="141"/>
      <c r="L12" s="141"/>
      <c r="M12" s="141"/>
      <c r="N12" s="141"/>
      <c r="O12" s="141"/>
      <c r="P12" s="141"/>
    </row>
    <row r="13" spans="1:16" s="70" customFormat="1" ht="38.25">
      <c r="A13" s="73">
        <v>10</v>
      </c>
      <c r="B13" s="74" t="s">
        <v>212</v>
      </c>
      <c r="C13" s="75" t="s">
        <v>56</v>
      </c>
      <c r="D13" s="81">
        <v>2</v>
      </c>
      <c r="E13" s="77"/>
      <c r="F13" s="141"/>
      <c r="G13" s="110"/>
      <c r="H13" s="158"/>
      <c r="I13" s="141"/>
      <c r="J13" s="141"/>
      <c r="K13" s="141"/>
      <c r="L13" s="141"/>
      <c r="M13" s="141"/>
      <c r="N13" s="141"/>
      <c r="O13" s="141"/>
      <c r="P13" s="141"/>
    </row>
    <row r="14" spans="1:16" s="70" customFormat="1" ht="38.25">
      <c r="A14" s="73">
        <v>11</v>
      </c>
      <c r="B14" s="82" t="s">
        <v>60</v>
      </c>
      <c r="C14" s="75" t="s">
        <v>56</v>
      </c>
      <c r="D14" s="83">
        <v>2</v>
      </c>
      <c r="E14" s="77"/>
      <c r="F14" s="141"/>
      <c r="G14" s="110"/>
      <c r="H14" s="158"/>
      <c r="I14" s="141"/>
      <c r="J14" s="141"/>
      <c r="K14" s="141"/>
      <c r="L14" s="141"/>
      <c r="M14" s="141"/>
      <c r="N14" s="141"/>
      <c r="O14" s="141"/>
      <c r="P14" s="141"/>
    </row>
    <row r="15" spans="1:16" s="70" customFormat="1" ht="38.25">
      <c r="A15" s="73">
        <v>12</v>
      </c>
      <c r="B15" s="82" t="s">
        <v>61</v>
      </c>
      <c r="C15" s="75" t="s">
        <v>56</v>
      </c>
      <c r="D15" s="83">
        <v>3</v>
      </c>
      <c r="E15" s="84"/>
      <c r="F15" s="141"/>
      <c r="G15" s="110"/>
      <c r="H15" s="158"/>
      <c r="I15" s="141"/>
      <c r="J15" s="141"/>
      <c r="K15" s="141"/>
      <c r="L15" s="141"/>
      <c r="M15" s="141"/>
      <c r="N15" s="141"/>
      <c r="O15" s="141"/>
      <c r="P15" s="141"/>
    </row>
    <row r="16" spans="1:16" s="70" customFormat="1" ht="25.5">
      <c r="A16" s="73">
        <v>13</v>
      </c>
      <c r="B16" s="82" t="s">
        <v>62</v>
      </c>
      <c r="C16" s="75" t="s">
        <v>56</v>
      </c>
      <c r="D16" s="83">
        <v>10</v>
      </c>
      <c r="E16" s="84"/>
      <c r="F16" s="141"/>
      <c r="G16" s="110"/>
      <c r="H16" s="158"/>
      <c r="I16" s="141"/>
      <c r="J16" s="141"/>
      <c r="K16" s="141"/>
      <c r="L16" s="141"/>
      <c r="M16" s="141"/>
      <c r="N16" s="141"/>
      <c r="O16" s="141"/>
      <c r="P16" s="141"/>
    </row>
    <row r="17" spans="1:16" s="70" customFormat="1" ht="25.5">
      <c r="A17" s="73">
        <v>14</v>
      </c>
      <c r="B17" s="82" t="s">
        <v>63</v>
      </c>
      <c r="C17" s="75" t="s">
        <v>56</v>
      </c>
      <c r="D17" s="83">
        <v>2</v>
      </c>
      <c r="E17" s="84"/>
      <c r="F17" s="141"/>
      <c r="G17" s="110"/>
      <c r="H17" s="158"/>
      <c r="I17" s="141"/>
      <c r="J17" s="141"/>
      <c r="K17" s="141"/>
      <c r="L17" s="141"/>
      <c r="M17" s="141"/>
      <c r="N17" s="141"/>
      <c r="O17" s="141"/>
      <c r="P17" s="141"/>
    </row>
    <row r="18" spans="1:16" s="70" customFormat="1" ht="12.75">
      <c r="A18" s="73">
        <v>15</v>
      </c>
      <c r="B18" s="85" t="s">
        <v>65</v>
      </c>
      <c r="C18" s="86" t="s">
        <v>14</v>
      </c>
      <c r="D18" s="87">
        <v>13</v>
      </c>
      <c r="E18" s="88"/>
      <c r="F18" s="141"/>
      <c r="G18" s="110"/>
      <c r="H18" s="158"/>
      <c r="I18" s="141"/>
      <c r="J18" s="141"/>
      <c r="K18" s="141"/>
      <c r="L18" s="141"/>
      <c r="M18" s="141"/>
      <c r="N18" s="141"/>
      <c r="O18" s="141"/>
      <c r="P18" s="141"/>
    </row>
    <row r="19" spans="1:16" s="70" customFormat="1" ht="27" customHeight="1">
      <c r="A19" s="73">
        <v>13</v>
      </c>
      <c r="B19" s="85" t="s">
        <v>213</v>
      </c>
      <c r="C19" s="75" t="s">
        <v>5</v>
      </c>
      <c r="D19" s="87">
        <v>1</v>
      </c>
      <c r="E19" s="88"/>
      <c r="F19" s="141"/>
      <c r="G19" s="110"/>
      <c r="H19" s="158"/>
      <c r="I19" s="141"/>
      <c r="J19" s="141"/>
      <c r="K19" s="141"/>
      <c r="L19" s="141"/>
      <c r="M19" s="141"/>
      <c r="N19" s="141"/>
      <c r="O19" s="141"/>
      <c r="P19" s="88" t="s">
        <v>214</v>
      </c>
    </row>
    <row r="20" spans="1:16" s="78" customFormat="1" ht="38.25">
      <c r="A20" s="73">
        <v>17</v>
      </c>
      <c r="B20" s="91" t="s">
        <v>163</v>
      </c>
      <c r="C20" s="75" t="s">
        <v>5</v>
      </c>
      <c r="D20" s="92">
        <v>26</v>
      </c>
      <c r="E20" s="77"/>
      <c r="F20" s="141"/>
      <c r="G20" s="110"/>
      <c r="H20" s="158"/>
      <c r="I20" s="141"/>
      <c r="J20" s="141"/>
      <c r="K20" s="141"/>
      <c r="L20" s="141"/>
      <c r="M20" s="141"/>
      <c r="N20" s="141"/>
      <c r="O20" s="141"/>
      <c r="P20" s="77"/>
    </row>
    <row r="21" spans="1:16" s="78" customFormat="1" ht="38.25">
      <c r="A21" s="73">
        <v>16</v>
      </c>
      <c r="B21" s="91" t="s">
        <v>69</v>
      </c>
      <c r="C21" s="75" t="s">
        <v>5</v>
      </c>
      <c r="D21" s="92">
        <v>25</v>
      </c>
      <c r="E21" s="77"/>
      <c r="F21" s="141"/>
      <c r="G21" s="110"/>
      <c r="H21" s="158"/>
      <c r="I21" s="141"/>
      <c r="J21" s="141"/>
      <c r="K21" s="141"/>
      <c r="L21" s="141"/>
      <c r="M21" s="141"/>
      <c r="N21" s="141"/>
      <c r="O21" s="141"/>
      <c r="P21" s="77"/>
    </row>
    <row r="22" spans="1:16" s="78" customFormat="1" ht="25.5">
      <c r="A22" s="73">
        <v>17</v>
      </c>
      <c r="B22" s="91" t="s">
        <v>147</v>
      </c>
      <c r="C22" s="93" t="s">
        <v>2</v>
      </c>
      <c r="D22" s="94">
        <v>181.60000000000002</v>
      </c>
      <c r="E22" s="17"/>
      <c r="F22" s="141"/>
      <c r="G22" s="110"/>
      <c r="H22" s="158"/>
      <c r="I22" s="141"/>
      <c r="J22" s="141"/>
      <c r="K22" s="141"/>
      <c r="L22" s="141"/>
      <c r="M22" s="141"/>
      <c r="N22" s="141"/>
      <c r="O22" s="141"/>
      <c r="P22" s="17"/>
    </row>
    <row r="23" spans="1:16" s="78" customFormat="1" ht="25.5">
      <c r="A23" s="73">
        <v>18</v>
      </c>
      <c r="B23" s="91" t="s">
        <v>166</v>
      </c>
      <c r="C23" s="93" t="s">
        <v>2</v>
      </c>
      <c r="D23" s="94">
        <v>283.40000000000003</v>
      </c>
      <c r="E23" s="17"/>
      <c r="F23" s="141"/>
      <c r="G23" s="110"/>
      <c r="H23" s="158"/>
      <c r="I23" s="141"/>
      <c r="J23" s="141"/>
      <c r="K23" s="141"/>
      <c r="L23" s="141"/>
      <c r="M23" s="141"/>
      <c r="N23" s="141"/>
      <c r="O23" s="141"/>
      <c r="P23" s="17"/>
    </row>
    <row r="24" spans="1:16" s="78" customFormat="1" ht="15.75">
      <c r="A24" s="73"/>
      <c r="B24" s="122" t="s">
        <v>167</v>
      </c>
      <c r="C24" s="123"/>
      <c r="D24" s="124"/>
      <c r="E24" s="90"/>
      <c r="F24" s="141"/>
      <c r="G24" s="110"/>
      <c r="H24" s="158"/>
      <c r="I24" s="141"/>
      <c r="J24" s="141"/>
      <c r="K24" s="141"/>
      <c r="L24" s="141"/>
      <c r="M24" s="141"/>
      <c r="N24" s="141"/>
      <c r="O24" s="141"/>
      <c r="P24" s="90"/>
    </row>
    <row r="25" spans="1:16" s="78" customFormat="1" ht="22.5">
      <c r="A25" s="73">
        <v>19</v>
      </c>
      <c r="B25" s="82" t="s">
        <v>183</v>
      </c>
      <c r="C25" s="123" t="s">
        <v>5</v>
      </c>
      <c r="D25" s="124">
        <v>6</v>
      </c>
      <c r="E25" s="17"/>
      <c r="F25" s="141"/>
      <c r="G25" s="110"/>
      <c r="H25" s="158"/>
      <c r="I25" s="141"/>
      <c r="J25" s="141"/>
      <c r="K25" s="141"/>
      <c r="L25" s="141"/>
      <c r="M25" s="141"/>
      <c r="N25" s="141"/>
      <c r="O25" s="141"/>
      <c r="P25" s="17" t="s">
        <v>215</v>
      </c>
    </row>
    <row r="26" spans="1:16" s="78" customFormat="1" ht="15.75">
      <c r="A26" s="73">
        <v>20</v>
      </c>
      <c r="B26" s="82" t="s">
        <v>185</v>
      </c>
      <c r="C26" s="123" t="s">
        <v>5</v>
      </c>
      <c r="D26" s="124">
        <v>6</v>
      </c>
      <c r="E26" s="90"/>
      <c r="F26" s="141"/>
      <c r="G26" s="110"/>
      <c r="H26" s="158"/>
      <c r="I26" s="141"/>
      <c r="J26" s="141"/>
      <c r="K26" s="141"/>
      <c r="L26" s="141"/>
      <c r="M26" s="141"/>
      <c r="N26" s="141"/>
      <c r="O26" s="141"/>
      <c r="P26" s="141"/>
    </row>
    <row r="27" spans="1:16" s="78" customFormat="1" ht="15.75">
      <c r="A27" s="73">
        <v>21</v>
      </c>
      <c r="B27" s="82" t="s">
        <v>170</v>
      </c>
      <c r="C27" s="125" t="s">
        <v>2</v>
      </c>
      <c r="D27" s="76">
        <v>1.7999999999999998</v>
      </c>
      <c r="E27" s="90"/>
      <c r="F27" s="141"/>
      <c r="G27" s="110"/>
      <c r="H27" s="158"/>
      <c r="I27" s="141"/>
      <c r="J27" s="141"/>
      <c r="K27" s="141"/>
      <c r="L27" s="141"/>
      <c r="M27" s="141"/>
      <c r="N27" s="141"/>
      <c r="O27" s="141"/>
      <c r="P27" s="141"/>
    </row>
    <row r="28" spans="1:16" s="78" customFormat="1" ht="15.75">
      <c r="A28" s="73">
        <v>22</v>
      </c>
      <c r="B28" s="85" t="s">
        <v>171</v>
      </c>
      <c r="C28" s="75" t="s">
        <v>5</v>
      </c>
      <c r="D28" s="124">
        <v>6</v>
      </c>
      <c r="E28" s="90"/>
      <c r="F28" s="141"/>
      <c r="G28" s="110"/>
      <c r="H28" s="158"/>
      <c r="I28" s="141"/>
      <c r="J28" s="141"/>
      <c r="K28" s="141"/>
      <c r="L28" s="141"/>
      <c r="M28" s="141"/>
      <c r="N28" s="141"/>
      <c r="O28" s="141"/>
      <c r="P28" s="141"/>
    </row>
    <row r="29" spans="1:16" s="70" customFormat="1" ht="17.25" customHeight="1">
      <c r="A29" s="274" t="s">
        <v>74</v>
      </c>
      <c r="B29" s="275"/>
      <c r="C29" s="275"/>
      <c r="D29" s="275"/>
      <c r="E29" s="276"/>
      <c r="F29" s="141"/>
      <c r="G29" s="110"/>
      <c r="H29" s="158"/>
      <c r="I29" s="141"/>
      <c r="J29" s="141"/>
      <c r="K29" s="141"/>
      <c r="L29" s="141"/>
      <c r="M29" s="141"/>
      <c r="N29" s="141"/>
      <c r="O29" s="141"/>
      <c r="P29" s="141"/>
    </row>
    <row r="30" spans="1:16" s="70" customFormat="1" ht="26.25" customHeight="1">
      <c r="A30" s="93">
        <v>1</v>
      </c>
      <c r="B30" s="91" t="s">
        <v>148</v>
      </c>
      <c r="C30" s="97" t="s">
        <v>76</v>
      </c>
      <c r="D30" s="98">
        <v>1095.38</v>
      </c>
      <c r="E30" s="99"/>
      <c r="F30" s="141"/>
      <c r="G30" s="110"/>
      <c r="H30" s="158"/>
      <c r="I30" s="141"/>
      <c r="J30" s="141"/>
      <c r="K30" s="141"/>
      <c r="L30" s="141"/>
      <c r="M30" s="141"/>
      <c r="N30" s="141"/>
      <c r="O30" s="141"/>
      <c r="P30" s="141"/>
    </row>
    <row r="31" spans="1:16" s="70" customFormat="1" ht="55.5" customHeight="1">
      <c r="A31" s="93">
        <v>2</v>
      </c>
      <c r="B31" s="91" t="s">
        <v>482</v>
      </c>
      <c r="C31" s="97" t="s">
        <v>76</v>
      </c>
      <c r="D31" s="98">
        <v>604.6</v>
      </c>
      <c r="E31" s="97"/>
      <c r="F31" s="141"/>
      <c r="G31" s="110"/>
      <c r="H31" s="158"/>
      <c r="I31" s="141"/>
      <c r="J31" s="141"/>
      <c r="K31" s="141"/>
      <c r="L31" s="141"/>
      <c r="M31" s="141"/>
      <c r="N31" s="141"/>
      <c r="O31" s="141"/>
      <c r="P31" s="141"/>
    </row>
    <row r="32" spans="1:16" s="70" customFormat="1" ht="25.5">
      <c r="A32" s="93">
        <v>3</v>
      </c>
      <c r="B32" s="91" t="s">
        <v>77</v>
      </c>
      <c r="C32" s="97" t="s">
        <v>76</v>
      </c>
      <c r="D32" s="98">
        <v>283.8</v>
      </c>
      <c r="E32" s="97"/>
      <c r="F32" s="141"/>
      <c r="G32" s="110"/>
      <c r="H32" s="158"/>
      <c r="I32" s="141"/>
      <c r="J32" s="141"/>
      <c r="K32" s="141"/>
      <c r="L32" s="141"/>
      <c r="M32" s="141"/>
      <c r="N32" s="141"/>
      <c r="O32" s="141"/>
      <c r="P32" s="141"/>
    </row>
    <row r="33" spans="1:16" s="70" customFormat="1" ht="38.25">
      <c r="A33" s="93">
        <v>4</v>
      </c>
      <c r="B33" s="91" t="s">
        <v>78</v>
      </c>
      <c r="C33" s="97" t="s">
        <v>2</v>
      </c>
      <c r="D33" s="98">
        <v>215.00000000000003</v>
      </c>
      <c r="E33" s="97"/>
      <c r="F33" s="141"/>
      <c r="G33" s="110"/>
      <c r="H33" s="158"/>
      <c r="I33" s="141"/>
      <c r="J33" s="141"/>
      <c r="K33" s="141"/>
      <c r="L33" s="141"/>
      <c r="M33" s="141"/>
      <c r="N33" s="141"/>
      <c r="O33" s="141"/>
      <c r="P33" s="141"/>
    </row>
    <row r="34" spans="1:16" s="70" customFormat="1" ht="25.5">
      <c r="A34" s="93">
        <v>5</v>
      </c>
      <c r="B34" s="91" t="s">
        <v>79</v>
      </c>
      <c r="C34" s="97" t="s">
        <v>80</v>
      </c>
      <c r="D34" s="98">
        <v>15</v>
      </c>
      <c r="E34" s="97"/>
      <c r="F34" s="141"/>
      <c r="G34" s="110"/>
      <c r="H34" s="158"/>
      <c r="I34" s="141"/>
      <c r="J34" s="141"/>
      <c r="K34" s="141"/>
      <c r="L34" s="141"/>
      <c r="M34" s="141"/>
      <c r="N34" s="141"/>
      <c r="O34" s="141"/>
      <c r="P34" s="141"/>
    </row>
    <row r="35" spans="1:16" s="70" customFormat="1" ht="15" customHeight="1">
      <c r="A35" s="93">
        <v>6</v>
      </c>
      <c r="B35" s="91" t="s">
        <v>81</v>
      </c>
      <c r="C35" s="97" t="s">
        <v>2</v>
      </c>
      <c r="D35" s="98">
        <v>283.40000000000003</v>
      </c>
      <c r="E35" s="97"/>
      <c r="F35" s="141"/>
      <c r="G35" s="110"/>
      <c r="H35" s="158"/>
      <c r="I35" s="141"/>
      <c r="J35" s="141"/>
      <c r="K35" s="141"/>
      <c r="L35" s="141"/>
      <c r="M35" s="141"/>
      <c r="N35" s="141"/>
      <c r="O35" s="141"/>
      <c r="P35" s="141"/>
    </row>
    <row r="36" spans="2:16" ht="12.75">
      <c r="B36"/>
      <c r="D36"/>
      <c r="E36" s="4"/>
      <c r="F36" s="4"/>
      <c r="G36" s="5"/>
      <c r="H36" s="5"/>
      <c r="I36" s="26"/>
      <c r="J36" s="27" t="s">
        <v>20</v>
      </c>
      <c r="K36" s="111"/>
      <c r="L36" s="111"/>
      <c r="M36" s="111"/>
      <c r="N36" s="111"/>
      <c r="O36" s="111"/>
      <c r="P36" s="112"/>
    </row>
    <row r="37" spans="1:7" s="9" customFormat="1" ht="14.25">
      <c r="A37" s="21" t="s">
        <v>21</v>
      </c>
      <c r="B37" s="22"/>
      <c r="C37" s="7"/>
      <c r="D37" s="7"/>
      <c r="E37" s="7"/>
      <c r="F37" s="7"/>
      <c r="G37" s="8"/>
    </row>
    <row r="38" spans="1:15" s="9" customFormat="1" ht="29.25" customHeight="1">
      <c r="A38" s="269" t="s">
        <v>481</v>
      </c>
      <c r="B38" s="269"/>
      <c r="C38" s="269"/>
      <c r="D38" s="269"/>
      <c r="E38" s="269"/>
      <c r="F38" s="269"/>
      <c r="G38" s="269"/>
      <c r="H38" s="269"/>
      <c r="I38" s="269"/>
      <c r="J38" s="269"/>
      <c r="K38" s="269"/>
      <c r="L38" s="269"/>
      <c r="M38" s="269"/>
      <c r="N38" s="269"/>
      <c r="O38" s="269"/>
    </row>
    <row r="39" spans="1:15" s="9" customFormat="1" ht="12" customHeight="1">
      <c r="A39" s="10"/>
      <c r="B39" s="23"/>
      <c r="C39" s="10"/>
      <c r="D39" s="10"/>
      <c r="E39" s="10"/>
      <c r="F39" s="10"/>
      <c r="G39" s="10"/>
      <c r="H39" s="10"/>
      <c r="I39" s="10"/>
      <c r="J39" s="10"/>
      <c r="K39" s="10"/>
      <c r="L39" s="10"/>
      <c r="M39" s="10"/>
      <c r="N39" s="10"/>
      <c r="O39" s="10"/>
    </row>
    <row r="40" spans="1:16" s="25" customFormat="1" ht="13.5" customHeight="1">
      <c r="A40" s="12"/>
      <c r="C40" s="14"/>
      <c r="D40" s="11"/>
      <c r="E40" s="11"/>
      <c r="F40" s="11"/>
      <c r="G40" s="12"/>
      <c r="H40" s="12"/>
      <c r="I40" s="13" t="s">
        <v>23</v>
      </c>
      <c r="J40" s="14"/>
      <c r="K40" s="11"/>
      <c r="L40" s="11"/>
      <c r="M40" s="12"/>
      <c r="N40" s="12"/>
      <c r="O40" s="12"/>
      <c r="P40" s="63"/>
    </row>
    <row r="41" spans="1:16" s="25" customFormat="1" ht="12.75">
      <c r="A41" s="12"/>
      <c r="B41" s="24" t="s">
        <v>22</v>
      </c>
      <c r="C41" s="14"/>
      <c r="D41" s="11"/>
      <c r="E41" s="11"/>
      <c r="F41" s="11"/>
      <c r="G41" s="12"/>
      <c r="H41" s="12"/>
      <c r="I41" s="15" t="s">
        <v>24</v>
      </c>
      <c r="J41" s="12"/>
      <c r="K41" s="12"/>
      <c r="L41" s="16"/>
      <c r="M41" s="12"/>
      <c r="N41" s="12"/>
      <c r="O41" s="12"/>
      <c r="P41" s="63"/>
    </row>
    <row r="42" spans="1:16" s="25" customFormat="1" ht="12.75">
      <c r="A42" s="12"/>
      <c r="B42" s="24"/>
      <c r="C42" s="14"/>
      <c r="D42" s="11"/>
      <c r="E42" s="11"/>
      <c r="F42" s="11"/>
      <c r="G42" s="12"/>
      <c r="H42" s="12"/>
      <c r="I42" s="15"/>
      <c r="J42" s="12"/>
      <c r="K42" s="12"/>
      <c r="L42" s="16"/>
      <c r="M42" s="12"/>
      <c r="N42" s="12"/>
      <c r="O42" s="12"/>
      <c r="P42" s="63"/>
    </row>
    <row r="43" spans="1:16" s="25" customFormat="1" ht="12.75">
      <c r="A43" s="12"/>
      <c r="B43" s="16" t="s">
        <v>138</v>
      </c>
      <c r="C43" s="14"/>
      <c r="D43" s="11"/>
      <c r="E43" s="11"/>
      <c r="F43" s="11"/>
      <c r="G43" s="12"/>
      <c r="H43" s="12"/>
      <c r="I43" s="16" t="s">
        <v>138</v>
      </c>
      <c r="J43" s="12"/>
      <c r="K43" s="12"/>
      <c r="L43" s="12"/>
      <c r="M43" s="12"/>
      <c r="N43" s="12"/>
      <c r="O43" s="12"/>
      <c r="P43" s="63"/>
    </row>
  </sheetData>
  <sheetProtection/>
  <mergeCells count="4">
    <mergeCell ref="E2:I2"/>
    <mergeCell ref="K2:O2"/>
    <mergeCell ref="A29:E29"/>
    <mergeCell ref="A38:O38"/>
  </mergeCells>
  <printOptions/>
  <pageMargins left="0.3937007874015748" right="0.3937007874015748" top="0.7480314960629921" bottom="0.984251968503937" header="0.31496062992125984" footer="0.31496062992125984"/>
  <pageSetup horizontalDpi="600" verticalDpi="600" orientation="landscape" paperSize="9" scale="60" r:id="rId1"/>
  <headerFooter>
    <oddFooter>&amp;CLapa &amp;P no &amp;N</oddFooter>
  </headerFooter>
</worksheet>
</file>

<file path=xl/worksheets/sheet15.xml><?xml version="1.0" encoding="utf-8"?>
<worksheet xmlns="http://schemas.openxmlformats.org/spreadsheetml/2006/main" xmlns:r="http://schemas.openxmlformats.org/officeDocument/2006/relationships">
  <dimension ref="A1:AG26"/>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218</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8" customFormat="1" ht="25.5">
      <c r="A4" s="93">
        <v>1</v>
      </c>
      <c r="B4" s="91" t="s">
        <v>128</v>
      </c>
      <c r="C4" s="97" t="s">
        <v>80</v>
      </c>
      <c r="D4" s="105">
        <f>557.52+22.78</f>
        <v>580.3</v>
      </c>
      <c r="E4" s="104"/>
      <c r="F4" s="106"/>
      <c r="G4" s="107"/>
      <c r="H4" s="108"/>
      <c r="I4" s="106"/>
      <c r="J4" s="106"/>
      <c r="K4" s="106"/>
      <c r="L4" s="106"/>
      <c r="M4" s="106"/>
      <c r="N4" s="106"/>
      <c r="O4" s="106"/>
      <c r="P4" s="106"/>
    </row>
    <row r="5" spans="1:33" s="70" customFormat="1" ht="14.25">
      <c r="A5" s="93">
        <v>2</v>
      </c>
      <c r="B5" s="91" t="s">
        <v>488</v>
      </c>
      <c r="C5" s="97" t="s">
        <v>80</v>
      </c>
      <c r="D5" s="98">
        <v>18.6</v>
      </c>
      <c r="E5" s="99"/>
      <c r="F5" s="141"/>
      <c r="G5" s="110"/>
      <c r="H5" s="108"/>
      <c r="I5" s="109"/>
      <c r="J5" s="109"/>
      <c r="K5" s="109"/>
      <c r="L5" s="109"/>
      <c r="M5" s="109"/>
      <c r="N5" s="109"/>
      <c r="O5" s="109"/>
      <c r="P5" s="109"/>
      <c r="R5" s="133"/>
      <c r="W5" s="133"/>
      <c r="AB5" s="133"/>
      <c r="AG5" s="133"/>
    </row>
    <row r="6" spans="1:33" s="70" customFormat="1" ht="14.25">
      <c r="A6" s="93">
        <v>3</v>
      </c>
      <c r="B6" s="91" t="s">
        <v>489</v>
      </c>
      <c r="C6" s="97" t="s">
        <v>80</v>
      </c>
      <c r="D6" s="98">
        <v>18.6</v>
      </c>
      <c r="E6" s="99"/>
      <c r="F6" s="141"/>
      <c r="G6" s="110"/>
      <c r="H6" s="108"/>
      <c r="I6" s="109"/>
      <c r="J6" s="109"/>
      <c r="K6" s="109"/>
      <c r="L6" s="109"/>
      <c r="M6" s="109"/>
      <c r="N6" s="109"/>
      <c r="O6" s="109"/>
      <c r="P6" s="109"/>
      <c r="R6" s="133"/>
      <c r="W6" s="133"/>
      <c r="AB6" s="133"/>
      <c r="AG6" s="133"/>
    </row>
    <row r="7" spans="1:33" s="70" customFormat="1" ht="15.75" customHeight="1">
      <c r="A7" s="93">
        <v>4</v>
      </c>
      <c r="B7" s="91" t="s">
        <v>131</v>
      </c>
      <c r="C7" s="97" t="s">
        <v>80</v>
      </c>
      <c r="D7" s="98">
        <v>109.6</v>
      </c>
      <c r="E7" s="97"/>
      <c r="F7" s="141"/>
      <c r="G7" s="110"/>
      <c r="H7" s="108"/>
      <c r="I7" s="109"/>
      <c r="J7" s="109"/>
      <c r="K7" s="109"/>
      <c r="L7" s="109"/>
      <c r="M7" s="109"/>
      <c r="N7" s="109"/>
      <c r="O7" s="167"/>
      <c r="P7" s="167"/>
      <c r="Q7" s="128"/>
      <c r="R7" s="131"/>
      <c r="T7" s="128"/>
      <c r="U7" s="128"/>
      <c r="V7" s="128"/>
      <c r="W7" s="132"/>
      <c r="Y7" s="128"/>
      <c r="Z7" s="128"/>
      <c r="AA7" s="128"/>
      <c r="AB7" s="132"/>
      <c r="AD7" s="128"/>
      <c r="AE7" s="128"/>
      <c r="AF7" s="128"/>
      <c r="AG7" s="132"/>
    </row>
    <row r="8" spans="1:33" s="78" customFormat="1" ht="38.25">
      <c r="A8" s="93">
        <v>5</v>
      </c>
      <c r="B8" s="91" t="s">
        <v>132</v>
      </c>
      <c r="C8" s="97" t="s">
        <v>80</v>
      </c>
      <c r="D8" s="98">
        <f>22.78+494.9</f>
        <v>517.68</v>
      </c>
      <c r="E8" s="97"/>
      <c r="F8" s="141"/>
      <c r="G8" s="110"/>
      <c r="H8" s="108"/>
      <c r="I8" s="106"/>
      <c r="J8" s="106"/>
      <c r="K8" s="106"/>
      <c r="L8" s="106"/>
      <c r="M8" s="106"/>
      <c r="N8" s="106"/>
      <c r="O8" s="106"/>
      <c r="P8" s="108"/>
      <c r="Q8" s="71"/>
      <c r="R8" s="129"/>
      <c r="U8" s="71"/>
      <c r="V8" s="71"/>
      <c r="W8" s="130"/>
      <c r="Z8" s="71"/>
      <c r="AA8" s="71"/>
      <c r="AB8" s="130"/>
      <c r="AE8" s="71"/>
      <c r="AF8" s="71"/>
      <c r="AG8" s="130"/>
    </row>
    <row r="9" spans="1:33" s="78" customFormat="1" ht="38.25">
      <c r="A9" s="93">
        <v>6</v>
      </c>
      <c r="B9" s="91" t="s">
        <v>217</v>
      </c>
      <c r="C9" s="97" t="s">
        <v>80</v>
      </c>
      <c r="D9" s="98">
        <v>62.6</v>
      </c>
      <c r="E9" s="97"/>
      <c r="F9" s="141"/>
      <c r="G9" s="110"/>
      <c r="H9" s="108"/>
      <c r="I9" s="106"/>
      <c r="J9" s="106"/>
      <c r="K9" s="106"/>
      <c r="L9" s="106"/>
      <c r="M9" s="106"/>
      <c r="N9" s="106"/>
      <c r="O9" s="106"/>
      <c r="P9" s="108"/>
      <c r="Q9" s="71"/>
      <c r="R9" s="129"/>
      <c r="U9" s="71"/>
      <c r="V9" s="71"/>
      <c r="W9" s="129"/>
      <c r="Z9" s="71"/>
      <c r="AA9" s="71"/>
      <c r="AB9" s="129"/>
      <c r="AE9" s="71"/>
      <c r="AF9" s="71"/>
      <c r="AG9" s="129"/>
    </row>
    <row r="10" spans="1:33" s="70" customFormat="1" ht="25.5">
      <c r="A10" s="93">
        <v>7</v>
      </c>
      <c r="B10" s="91" t="s">
        <v>490</v>
      </c>
      <c r="C10" s="97" t="s">
        <v>80</v>
      </c>
      <c r="D10" s="98">
        <v>18.6</v>
      </c>
      <c r="E10" s="97"/>
      <c r="F10" s="141"/>
      <c r="G10" s="110"/>
      <c r="H10" s="108"/>
      <c r="I10" s="109"/>
      <c r="J10" s="109"/>
      <c r="K10" s="109"/>
      <c r="L10" s="109"/>
      <c r="M10" s="109"/>
      <c r="N10" s="109"/>
      <c r="O10" s="109"/>
      <c r="P10" s="167"/>
      <c r="Q10" s="128"/>
      <c r="R10" s="131"/>
      <c r="U10" s="128"/>
      <c r="V10" s="128"/>
      <c r="W10" s="131"/>
      <c r="Z10" s="128"/>
      <c r="AA10" s="128"/>
      <c r="AB10" s="131"/>
      <c r="AE10" s="128"/>
      <c r="AF10" s="128"/>
      <c r="AG10" s="131"/>
    </row>
    <row r="11" spans="1:33" s="70" customFormat="1" ht="25.5">
      <c r="A11" s="93">
        <v>8</v>
      </c>
      <c r="B11" s="91" t="s">
        <v>491</v>
      </c>
      <c r="C11" s="97" t="s">
        <v>80</v>
      </c>
      <c r="D11" s="98">
        <v>18.6</v>
      </c>
      <c r="E11" s="97"/>
      <c r="F11" s="141"/>
      <c r="G11" s="110"/>
      <c r="H11" s="108"/>
      <c r="I11" s="109"/>
      <c r="J11" s="109"/>
      <c r="K11" s="109"/>
      <c r="L11" s="109"/>
      <c r="M11" s="109"/>
      <c r="N11" s="109"/>
      <c r="O11" s="109"/>
      <c r="P11" s="167"/>
      <c r="Q11" s="128"/>
      <c r="R11" s="131"/>
      <c r="U11" s="128"/>
      <c r="V11" s="128"/>
      <c r="W11" s="131"/>
      <c r="Z11" s="128"/>
      <c r="AA11" s="128"/>
      <c r="AB11" s="131"/>
      <c r="AE11" s="128"/>
      <c r="AF11" s="128"/>
      <c r="AG11" s="131"/>
    </row>
    <row r="12" spans="1:17" s="70" customFormat="1" ht="25.5">
      <c r="A12" s="93">
        <v>9</v>
      </c>
      <c r="B12" s="91" t="s">
        <v>135</v>
      </c>
      <c r="C12" s="97" t="s">
        <v>80</v>
      </c>
      <c r="D12" s="98">
        <v>106.6</v>
      </c>
      <c r="E12" s="97"/>
      <c r="F12" s="141"/>
      <c r="G12" s="110"/>
      <c r="H12" s="108"/>
      <c r="I12" s="109"/>
      <c r="J12" s="109"/>
      <c r="K12" s="109"/>
      <c r="L12" s="109"/>
      <c r="M12" s="109"/>
      <c r="N12" s="109"/>
      <c r="O12" s="167"/>
      <c r="P12" s="167"/>
      <c r="Q12" s="169"/>
    </row>
    <row r="13" spans="1:17" s="70" customFormat="1" ht="12.75">
      <c r="A13" s="93">
        <v>10</v>
      </c>
      <c r="B13" s="95" t="s">
        <v>136</v>
      </c>
      <c r="C13" s="97" t="s">
        <v>14</v>
      </c>
      <c r="D13" s="98">
        <v>1</v>
      </c>
      <c r="E13" s="97"/>
      <c r="F13" s="141"/>
      <c r="G13" s="110"/>
      <c r="H13" s="108"/>
      <c r="I13" s="109"/>
      <c r="J13" s="109"/>
      <c r="K13" s="109"/>
      <c r="L13" s="109"/>
      <c r="M13" s="109"/>
      <c r="N13" s="109"/>
      <c r="O13" s="167"/>
      <c r="P13" s="167"/>
      <c r="Q13" s="169"/>
    </row>
    <row r="14" spans="2:16" ht="12.75">
      <c r="B14"/>
      <c r="D14"/>
      <c r="E14" s="4"/>
      <c r="F14" s="4"/>
      <c r="G14" s="5"/>
      <c r="H14" s="5"/>
      <c r="I14" s="26"/>
      <c r="J14" s="27" t="s">
        <v>20</v>
      </c>
      <c r="K14" s="111"/>
      <c r="L14" s="111"/>
      <c r="M14" s="111"/>
      <c r="N14" s="111"/>
      <c r="O14" s="111"/>
      <c r="P14" s="112"/>
    </row>
    <row r="15" spans="1:7" s="9" customFormat="1" ht="14.25">
      <c r="A15" s="21" t="s">
        <v>21</v>
      </c>
      <c r="B15" s="22"/>
      <c r="C15" s="7"/>
      <c r="D15" s="7"/>
      <c r="E15" s="7"/>
      <c r="F15" s="7"/>
      <c r="G15" s="8"/>
    </row>
    <row r="16" spans="1:15" s="9" customFormat="1" ht="29.25" customHeight="1">
      <c r="A16" s="269" t="s">
        <v>481</v>
      </c>
      <c r="B16" s="269"/>
      <c r="C16" s="269"/>
      <c r="D16" s="269"/>
      <c r="E16" s="269"/>
      <c r="F16" s="269"/>
      <c r="G16" s="269"/>
      <c r="H16" s="269"/>
      <c r="I16" s="269"/>
      <c r="J16" s="269"/>
      <c r="K16" s="269"/>
      <c r="L16" s="269"/>
      <c r="M16" s="269"/>
      <c r="N16" s="269"/>
      <c r="O16" s="269"/>
    </row>
    <row r="17" spans="1:15" s="9" customFormat="1" ht="12" customHeight="1">
      <c r="A17" s="10"/>
      <c r="B17" s="23"/>
      <c r="C17" s="10"/>
      <c r="D17" s="10"/>
      <c r="E17" s="10"/>
      <c r="F17" s="10"/>
      <c r="G17" s="10"/>
      <c r="H17" s="10"/>
      <c r="I17" s="10"/>
      <c r="J17" s="10"/>
      <c r="K17" s="10"/>
      <c r="L17" s="10"/>
      <c r="M17" s="10"/>
      <c r="N17" s="10"/>
      <c r="O17" s="10"/>
    </row>
    <row r="18" spans="1:16" s="25" customFormat="1" ht="13.5" customHeight="1">
      <c r="A18" s="12"/>
      <c r="C18" s="14"/>
      <c r="D18" s="11"/>
      <c r="E18" s="11"/>
      <c r="F18" s="11"/>
      <c r="G18" s="12"/>
      <c r="H18" s="12"/>
      <c r="I18" s="13" t="s">
        <v>23</v>
      </c>
      <c r="J18" s="14"/>
      <c r="K18" s="11"/>
      <c r="L18" s="11"/>
      <c r="M18" s="12"/>
      <c r="N18" s="12"/>
      <c r="O18" s="12"/>
      <c r="P18" s="63"/>
    </row>
    <row r="19" spans="1:16" s="25" customFormat="1" ht="12.75">
      <c r="A19" s="12"/>
      <c r="B19" s="24" t="s">
        <v>22</v>
      </c>
      <c r="C19" s="14"/>
      <c r="D19" s="240"/>
      <c r="E19" s="11"/>
      <c r="F19" s="11"/>
      <c r="G19" s="12"/>
      <c r="H19" s="12"/>
      <c r="I19" s="15" t="s">
        <v>24</v>
      </c>
      <c r="J19" s="12"/>
      <c r="K19" s="12"/>
      <c r="L19" s="16"/>
      <c r="M19" s="12"/>
      <c r="N19" s="12"/>
      <c r="O19" s="12"/>
      <c r="P19" s="63"/>
    </row>
    <row r="20" spans="1:16" s="25" customFormat="1" ht="12.75">
      <c r="A20" s="12"/>
      <c r="B20" s="24"/>
      <c r="C20" s="14"/>
      <c r="D20" s="11"/>
      <c r="E20" s="11"/>
      <c r="F20" s="11"/>
      <c r="G20" s="12"/>
      <c r="H20" s="12"/>
      <c r="I20" s="15"/>
      <c r="J20" s="12"/>
      <c r="K20" s="12"/>
      <c r="L20" s="16"/>
      <c r="M20" s="12"/>
      <c r="N20" s="12"/>
      <c r="O20" s="12"/>
      <c r="P20" s="63"/>
    </row>
    <row r="21" spans="1:16" s="25" customFormat="1" ht="12.75">
      <c r="A21" s="12"/>
      <c r="B21" s="16" t="s">
        <v>138</v>
      </c>
      <c r="C21" s="14"/>
      <c r="D21" s="11"/>
      <c r="E21" s="11"/>
      <c r="F21" s="11"/>
      <c r="G21" s="12"/>
      <c r="H21" s="12"/>
      <c r="I21" s="16" t="s">
        <v>138</v>
      </c>
      <c r="J21" s="12"/>
      <c r="K21" s="12"/>
      <c r="L21" s="12"/>
      <c r="M21" s="12"/>
      <c r="N21" s="12"/>
      <c r="O21" s="12"/>
      <c r="P21" s="63"/>
    </row>
    <row r="26" spans="5:7" ht="12.75">
      <c r="E26" s="242"/>
      <c r="G26" s="242"/>
    </row>
  </sheetData>
  <sheetProtection/>
  <mergeCells count="3">
    <mergeCell ref="E2:I2"/>
    <mergeCell ref="K2:O2"/>
    <mergeCell ref="A16:O16"/>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16.xml><?xml version="1.0" encoding="utf-8"?>
<worksheet xmlns="http://schemas.openxmlformats.org/spreadsheetml/2006/main" xmlns:r="http://schemas.openxmlformats.org/officeDocument/2006/relationships">
  <dimension ref="A1:IC44"/>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222</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73">
        <v>1</v>
      </c>
      <c r="B4" s="74" t="s">
        <v>49</v>
      </c>
      <c r="C4" s="75" t="s">
        <v>2</v>
      </c>
      <c r="D4" s="76">
        <v>117</v>
      </c>
      <c r="E4" s="77"/>
      <c r="F4" s="141"/>
      <c r="G4" s="110"/>
      <c r="H4" s="158"/>
      <c r="I4" s="141"/>
      <c r="J4" s="141"/>
      <c r="K4" s="141"/>
      <c r="L4" s="141"/>
      <c r="M4" s="141"/>
      <c r="N4" s="141"/>
      <c r="O4" s="229"/>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73">
        <v>2</v>
      </c>
      <c r="B5" s="74" t="s">
        <v>50</v>
      </c>
      <c r="C5" s="75" t="s">
        <v>2</v>
      </c>
      <c r="D5" s="76">
        <v>78</v>
      </c>
      <c r="E5" s="77"/>
      <c r="F5" s="141"/>
      <c r="G5" s="110"/>
      <c r="H5" s="158"/>
      <c r="I5" s="141"/>
      <c r="J5" s="141"/>
      <c r="K5" s="141"/>
      <c r="L5" s="141"/>
      <c r="M5" s="141"/>
      <c r="N5" s="141"/>
      <c r="O5" s="229"/>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38.25" customHeight="1">
      <c r="A6" s="73">
        <v>3</v>
      </c>
      <c r="B6" s="74" t="s">
        <v>52</v>
      </c>
      <c r="C6" s="75" t="s">
        <v>2</v>
      </c>
      <c r="D6" s="76">
        <v>39.7</v>
      </c>
      <c r="E6" s="77"/>
      <c r="F6" s="141"/>
      <c r="G6" s="110"/>
      <c r="H6" s="158"/>
      <c r="I6" s="141"/>
      <c r="J6" s="141"/>
      <c r="K6" s="141"/>
      <c r="L6" s="141"/>
      <c r="M6" s="141"/>
      <c r="N6" s="141"/>
      <c r="O6" s="229"/>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38.25" customHeight="1">
      <c r="A7" s="73">
        <v>4</v>
      </c>
      <c r="B7" s="74" t="s">
        <v>53</v>
      </c>
      <c r="C7" s="75" t="s">
        <v>2</v>
      </c>
      <c r="D7" s="76">
        <v>58.4</v>
      </c>
      <c r="E7" s="77"/>
      <c r="F7" s="141"/>
      <c r="G7" s="110"/>
      <c r="H7" s="158"/>
      <c r="I7" s="141"/>
      <c r="J7" s="141"/>
      <c r="K7" s="141"/>
      <c r="L7" s="141"/>
      <c r="M7" s="141"/>
      <c r="N7" s="141"/>
      <c r="O7" s="229"/>
      <c r="P7" s="141"/>
      <c r="Q7" s="239"/>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38.25" customHeight="1">
      <c r="A8" s="73">
        <v>5</v>
      </c>
      <c r="B8" s="74" t="s">
        <v>54</v>
      </c>
      <c r="C8" s="75" t="s">
        <v>2</v>
      </c>
      <c r="D8" s="76">
        <v>5.1</v>
      </c>
      <c r="E8" s="77"/>
      <c r="F8" s="141"/>
      <c r="G8" s="110"/>
      <c r="H8" s="158"/>
      <c r="I8" s="141"/>
      <c r="J8" s="141"/>
      <c r="K8" s="141"/>
      <c r="L8" s="141"/>
      <c r="M8" s="141"/>
      <c r="N8" s="141"/>
      <c r="O8" s="229"/>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16" s="70" customFormat="1" ht="38.25">
      <c r="A9" s="73">
        <v>6</v>
      </c>
      <c r="B9" s="74" t="s">
        <v>55</v>
      </c>
      <c r="C9" s="75" t="s">
        <v>56</v>
      </c>
      <c r="D9" s="81">
        <v>1</v>
      </c>
      <c r="E9" s="77"/>
      <c r="F9" s="141"/>
      <c r="G9" s="110"/>
      <c r="H9" s="158"/>
      <c r="I9" s="141"/>
      <c r="J9" s="141"/>
      <c r="K9" s="141"/>
      <c r="L9" s="141"/>
      <c r="M9" s="141"/>
      <c r="N9" s="141"/>
      <c r="O9" s="141"/>
      <c r="P9" s="141"/>
    </row>
    <row r="10" spans="1:16" s="70" customFormat="1" ht="38.25">
      <c r="A10" s="73">
        <v>7</v>
      </c>
      <c r="B10" s="82" t="s">
        <v>59</v>
      </c>
      <c r="C10" s="75" t="s">
        <v>56</v>
      </c>
      <c r="D10" s="81">
        <v>8</v>
      </c>
      <c r="E10" s="77"/>
      <c r="F10" s="141"/>
      <c r="G10" s="110"/>
      <c r="H10" s="158"/>
      <c r="I10" s="141"/>
      <c r="J10" s="141"/>
      <c r="K10" s="141"/>
      <c r="L10" s="141"/>
      <c r="M10" s="141"/>
      <c r="N10" s="141"/>
      <c r="O10" s="141"/>
      <c r="P10" s="141"/>
    </row>
    <row r="11" spans="1:16" s="70" customFormat="1" ht="38.25">
      <c r="A11" s="73">
        <v>8</v>
      </c>
      <c r="B11" s="82" t="s">
        <v>60</v>
      </c>
      <c r="C11" s="75" t="s">
        <v>56</v>
      </c>
      <c r="D11" s="83">
        <v>4</v>
      </c>
      <c r="E11" s="77"/>
      <c r="F11" s="141"/>
      <c r="G11" s="110"/>
      <c r="H11" s="158"/>
      <c r="I11" s="141"/>
      <c r="J11" s="141"/>
      <c r="K11" s="141"/>
      <c r="L11" s="141"/>
      <c r="M11" s="141"/>
      <c r="N11" s="141"/>
      <c r="O11" s="141"/>
      <c r="P11" s="141"/>
    </row>
    <row r="12" spans="1:16" s="70" customFormat="1" ht="38.25">
      <c r="A12" s="73">
        <v>9</v>
      </c>
      <c r="B12" s="82" t="s">
        <v>61</v>
      </c>
      <c r="C12" s="75" t="s">
        <v>56</v>
      </c>
      <c r="D12" s="83">
        <v>1</v>
      </c>
      <c r="E12" s="84"/>
      <c r="F12" s="141"/>
      <c r="G12" s="110"/>
      <c r="H12" s="158"/>
      <c r="I12" s="141"/>
      <c r="J12" s="141"/>
      <c r="K12" s="141"/>
      <c r="L12" s="141"/>
      <c r="M12" s="141"/>
      <c r="N12" s="141"/>
      <c r="O12" s="141"/>
      <c r="P12" s="141"/>
    </row>
    <row r="13" spans="1:16" s="70" customFormat="1" ht="25.5">
      <c r="A13" s="73">
        <v>10</v>
      </c>
      <c r="B13" s="82" t="s">
        <v>62</v>
      </c>
      <c r="C13" s="75" t="s">
        <v>56</v>
      </c>
      <c r="D13" s="83">
        <v>7</v>
      </c>
      <c r="E13" s="84"/>
      <c r="F13" s="141"/>
      <c r="G13" s="110"/>
      <c r="H13" s="158"/>
      <c r="I13" s="141"/>
      <c r="J13" s="141"/>
      <c r="K13" s="141"/>
      <c r="L13" s="141"/>
      <c r="M13" s="141"/>
      <c r="N13" s="141"/>
      <c r="O13" s="141"/>
      <c r="P13" s="141"/>
    </row>
    <row r="14" spans="1:16" s="70" customFormat="1" ht="25.5">
      <c r="A14" s="73">
        <v>11</v>
      </c>
      <c r="B14" s="82" t="s">
        <v>63</v>
      </c>
      <c r="C14" s="75" t="s">
        <v>56</v>
      </c>
      <c r="D14" s="83">
        <v>8</v>
      </c>
      <c r="E14" s="84"/>
      <c r="F14" s="141"/>
      <c r="G14" s="110"/>
      <c r="H14" s="158"/>
      <c r="I14" s="141"/>
      <c r="J14" s="141"/>
      <c r="K14" s="141"/>
      <c r="L14" s="141"/>
      <c r="M14" s="141"/>
      <c r="N14" s="141"/>
      <c r="O14" s="141"/>
      <c r="P14" s="141"/>
    </row>
    <row r="15" spans="1:16" s="70" customFormat="1" ht="12.75">
      <c r="A15" s="73">
        <v>12</v>
      </c>
      <c r="B15" s="85" t="s">
        <v>65</v>
      </c>
      <c r="C15" s="86" t="s">
        <v>14</v>
      </c>
      <c r="D15" s="87">
        <v>16</v>
      </c>
      <c r="E15" s="88"/>
      <c r="F15" s="141"/>
      <c r="G15" s="110"/>
      <c r="H15" s="158"/>
      <c r="I15" s="141"/>
      <c r="J15" s="141"/>
      <c r="K15" s="141"/>
      <c r="L15" s="141"/>
      <c r="M15" s="141"/>
      <c r="N15" s="141"/>
      <c r="O15" s="141"/>
      <c r="P15" s="141"/>
    </row>
    <row r="16" spans="1:16" s="70" customFormat="1" ht="12.75">
      <c r="A16" s="73">
        <v>13</v>
      </c>
      <c r="B16" s="85" t="s">
        <v>161</v>
      </c>
      <c r="C16" s="75" t="s">
        <v>5</v>
      </c>
      <c r="D16" s="87">
        <v>1</v>
      </c>
      <c r="E16" s="88"/>
      <c r="F16" s="141"/>
      <c r="G16" s="110"/>
      <c r="H16" s="158"/>
      <c r="I16" s="141"/>
      <c r="J16" s="141"/>
      <c r="K16" s="141"/>
      <c r="L16" s="141"/>
      <c r="M16" s="141"/>
      <c r="N16" s="141"/>
      <c r="O16" s="141"/>
      <c r="P16" s="88" t="s">
        <v>219</v>
      </c>
    </row>
    <row r="17" spans="1:16" s="78" customFormat="1" ht="38.25">
      <c r="A17" s="73">
        <v>14</v>
      </c>
      <c r="B17" s="91" t="s">
        <v>163</v>
      </c>
      <c r="C17" s="75" t="s">
        <v>5</v>
      </c>
      <c r="D17" s="92">
        <v>11</v>
      </c>
      <c r="E17" s="77"/>
      <c r="F17" s="141"/>
      <c r="G17" s="110"/>
      <c r="H17" s="158"/>
      <c r="I17" s="141"/>
      <c r="J17" s="141"/>
      <c r="K17" s="141"/>
      <c r="L17" s="141"/>
      <c r="M17" s="141"/>
      <c r="N17" s="141"/>
      <c r="O17" s="141"/>
      <c r="P17" s="77"/>
    </row>
    <row r="18" spans="1:16" s="78" customFormat="1" ht="38.25">
      <c r="A18" s="73">
        <v>15</v>
      </c>
      <c r="B18" s="91" t="s">
        <v>69</v>
      </c>
      <c r="C18" s="75" t="s">
        <v>5</v>
      </c>
      <c r="D18" s="92">
        <v>26</v>
      </c>
      <c r="E18" s="77"/>
      <c r="F18" s="141"/>
      <c r="G18" s="110"/>
      <c r="H18" s="158"/>
      <c r="I18" s="141"/>
      <c r="J18" s="141"/>
      <c r="K18" s="141"/>
      <c r="L18" s="141"/>
      <c r="M18" s="141"/>
      <c r="N18" s="141"/>
      <c r="O18" s="141"/>
      <c r="P18" s="77"/>
    </row>
    <row r="19" spans="1:16" s="78" customFormat="1" ht="25.5">
      <c r="A19" s="73">
        <v>16</v>
      </c>
      <c r="B19" s="91" t="s">
        <v>147</v>
      </c>
      <c r="C19" s="93" t="s">
        <v>2</v>
      </c>
      <c r="D19" s="94">
        <v>195</v>
      </c>
      <c r="E19" s="17"/>
      <c r="F19" s="141"/>
      <c r="G19" s="110"/>
      <c r="H19" s="158"/>
      <c r="I19" s="141"/>
      <c r="J19" s="141"/>
      <c r="K19" s="141"/>
      <c r="L19" s="141"/>
      <c r="M19" s="141"/>
      <c r="N19" s="141"/>
      <c r="O19" s="141"/>
      <c r="P19" s="17"/>
    </row>
    <row r="20" spans="1:16" s="78" customFormat="1" ht="25.5">
      <c r="A20" s="73">
        <v>17</v>
      </c>
      <c r="B20" s="91" t="s">
        <v>166</v>
      </c>
      <c r="C20" s="93" t="s">
        <v>2</v>
      </c>
      <c r="D20" s="94">
        <v>298.2</v>
      </c>
      <c r="E20" s="17"/>
      <c r="F20" s="141"/>
      <c r="G20" s="110"/>
      <c r="H20" s="158"/>
      <c r="I20" s="141"/>
      <c r="J20" s="141"/>
      <c r="K20" s="141"/>
      <c r="L20" s="141"/>
      <c r="M20" s="141"/>
      <c r="N20" s="141"/>
      <c r="O20" s="141"/>
      <c r="P20" s="17"/>
    </row>
    <row r="21" spans="1:16" s="78" customFormat="1" ht="15.75">
      <c r="A21" s="73"/>
      <c r="B21" s="122" t="s">
        <v>167</v>
      </c>
      <c r="C21" s="123"/>
      <c r="D21" s="124"/>
      <c r="E21" s="90"/>
      <c r="F21" s="141"/>
      <c r="G21" s="110"/>
      <c r="H21" s="158"/>
      <c r="I21" s="141"/>
      <c r="J21" s="141"/>
      <c r="K21" s="141"/>
      <c r="L21" s="141"/>
      <c r="M21" s="141"/>
      <c r="N21" s="141"/>
      <c r="O21" s="141"/>
      <c r="P21" s="90"/>
    </row>
    <row r="22" spans="1:16" s="78" customFormat="1" ht="56.25">
      <c r="A22" s="73">
        <v>18</v>
      </c>
      <c r="B22" s="82" t="s">
        <v>168</v>
      </c>
      <c r="C22" s="123" t="s">
        <v>5</v>
      </c>
      <c r="D22" s="124">
        <v>1</v>
      </c>
      <c r="E22" s="17"/>
      <c r="F22" s="141"/>
      <c r="G22" s="110"/>
      <c r="H22" s="158"/>
      <c r="I22" s="141"/>
      <c r="J22" s="141"/>
      <c r="K22" s="141"/>
      <c r="L22" s="141"/>
      <c r="M22" s="141"/>
      <c r="N22" s="141"/>
      <c r="O22" s="141"/>
      <c r="P22" s="17" t="s">
        <v>220</v>
      </c>
    </row>
    <row r="23" spans="1:16" s="78" customFormat="1" ht="15.75">
      <c r="A23" s="73">
        <v>19</v>
      </c>
      <c r="B23" s="82" t="s">
        <v>169</v>
      </c>
      <c r="C23" s="123" t="s">
        <v>5</v>
      </c>
      <c r="D23" s="124">
        <v>1</v>
      </c>
      <c r="E23" s="90"/>
      <c r="F23" s="141"/>
      <c r="G23" s="110"/>
      <c r="H23" s="158"/>
      <c r="I23" s="141"/>
      <c r="J23" s="141"/>
      <c r="K23" s="141"/>
      <c r="L23" s="141"/>
      <c r="M23" s="141"/>
      <c r="N23" s="141"/>
      <c r="O23" s="141"/>
      <c r="P23" s="90"/>
    </row>
    <row r="24" spans="1:16" s="78" customFormat="1" ht="15" customHeight="1">
      <c r="A24" s="73">
        <v>20</v>
      </c>
      <c r="B24" s="82" t="s">
        <v>170</v>
      </c>
      <c r="C24" s="125" t="s">
        <v>2</v>
      </c>
      <c r="D24" s="76">
        <v>0.3</v>
      </c>
      <c r="E24" s="90"/>
      <c r="F24" s="141"/>
      <c r="G24" s="110"/>
      <c r="H24" s="158"/>
      <c r="I24" s="141"/>
      <c r="J24" s="141"/>
      <c r="K24" s="141"/>
      <c r="L24" s="141"/>
      <c r="M24" s="141"/>
      <c r="N24" s="141"/>
      <c r="O24" s="141"/>
      <c r="P24" s="90"/>
    </row>
    <row r="25" spans="1:16" s="78" customFormat="1" ht="15.75">
      <c r="A25" s="73">
        <v>21</v>
      </c>
      <c r="B25" s="85" t="s">
        <v>171</v>
      </c>
      <c r="C25" s="75" t="s">
        <v>5</v>
      </c>
      <c r="D25" s="124">
        <v>1</v>
      </c>
      <c r="E25" s="90"/>
      <c r="F25" s="141"/>
      <c r="G25" s="110"/>
      <c r="H25" s="158"/>
      <c r="I25" s="141"/>
      <c r="J25" s="141"/>
      <c r="K25" s="141"/>
      <c r="L25" s="141"/>
      <c r="M25" s="141"/>
      <c r="N25" s="141"/>
      <c r="O25" s="141"/>
      <c r="P25" s="90"/>
    </row>
    <row r="26" spans="1:16" s="78" customFormat="1" ht="12.75">
      <c r="A26" s="73">
        <v>22</v>
      </c>
      <c r="B26" s="82" t="s">
        <v>183</v>
      </c>
      <c r="C26" s="123" t="s">
        <v>5</v>
      </c>
      <c r="D26" s="124">
        <v>1</v>
      </c>
      <c r="E26" s="17"/>
      <c r="F26" s="141"/>
      <c r="G26" s="110"/>
      <c r="H26" s="158"/>
      <c r="I26" s="141"/>
      <c r="J26" s="141"/>
      <c r="K26" s="141"/>
      <c r="L26" s="141"/>
      <c r="M26" s="141"/>
      <c r="N26" s="141"/>
      <c r="O26" s="141"/>
      <c r="P26" s="17" t="s">
        <v>221</v>
      </c>
    </row>
    <row r="27" spans="1:16" s="78" customFormat="1" ht="15.75">
      <c r="A27" s="73">
        <v>23</v>
      </c>
      <c r="B27" s="82" t="s">
        <v>185</v>
      </c>
      <c r="C27" s="123" t="s">
        <v>5</v>
      </c>
      <c r="D27" s="124">
        <v>1</v>
      </c>
      <c r="E27" s="90"/>
      <c r="F27" s="141"/>
      <c r="G27" s="110"/>
      <c r="H27" s="158"/>
      <c r="I27" s="141"/>
      <c r="J27" s="141"/>
      <c r="K27" s="141"/>
      <c r="L27" s="141"/>
      <c r="M27" s="141"/>
      <c r="N27" s="141"/>
      <c r="O27" s="141"/>
      <c r="P27" s="90"/>
    </row>
    <row r="28" spans="1:16" s="78" customFormat="1" ht="15.75">
      <c r="A28" s="73">
        <v>24</v>
      </c>
      <c r="B28" s="82" t="s">
        <v>186</v>
      </c>
      <c r="C28" s="125" t="s">
        <v>2</v>
      </c>
      <c r="D28" s="76">
        <v>0.3</v>
      </c>
      <c r="E28" s="90"/>
      <c r="F28" s="141"/>
      <c r="G28" s="110"/>
      <c r="H28" s="158"/>
      <c r="I28" s="141"/>
      <c r="J28" s="141"/>
      <c r="K28" s="141"/>
      <c r="L28" s="141"/>
      <c r="M28" s="141"/>
      <c r="N28" s="141"/>
      <c r="O28" s="141"/>
      <c r="P28" s="90"/>
    </row>
    <row r="29" spans="1:16" s="78" customFormat="1" ht="15.75">
      <c r="A29" s="73">
        <v>25</v>
      </c>
      <c r="B29" s="85" t="s">
        <v>171</v>
      </c>
      <c r="C29" s="75" t="s">
        <v>5</v>
      </c>
      <c r="D29" s="124">
        <v>1</v>
      </c>
      <c r="E29" s="90"/>
      <c r="F29" s="141"/>
      <c r="G29" s="110"/>
      <c r="H29" s="158"/>
      <c r="I29" s="141"/>
      <c r="J29" s="141"/>
      <c r="K29" s="141"/>
      <c r="L29" s="141"/>
      <c r="M29" s="141"/>
      <c r="N29" s="141"/>
      <c r="O29" s="141"/>
      <c r="P29" s="141"/>
    </row>
    <row r="30" spans="1:16" s="70" customFormat="1" ht="17.25" customHeight="1">
      <c r="A30" s="274" t="s">
        <v>74</v>
      </c>
      <c r="B30" s="280"/>
      <c r="C30" s="280"/>
      <c r="D30" s="280"/>
      <c r="E30" s="283"/>
      <c r="F30" s="141"/>
      <c r="G30" s="110"/>
      <c r="H30" s="158"/>
      <c r="I30" s="141"/>
      <c r="J30" s="141"/>
      <c r="K30" s="141"/>
      <c r="L30" s="141"/>
      <c r="M30" s="141"/>
      <c r="N30" s="141"/>
      <c r="O30" s="141"/>
      <c r="P30" s="141"/>
    </row>
    <row r="31" spans="1:16" s="70" customFormat="1" ht="26.25" customHeight="1">
      <c r="A31" s="93">
        <v>1</v>
      </c>
      <c r="B31" s="91" t="s">
        <v>148</v>
      </c>
      <c r="C31" s="97" t="s">
        <v>76</v>
      </c>
      <c r="D31" s="98">
        <v>927.15</v>
      </c>
      <c r="E31" s="99"/>
      <c r="F31" s="141"/>
      <c r="G31" s="110"/>
      <c r="H31" s="158"/>
      <c r="I31" s="141"/>
      <c r="J31" s="141"/>
      <c r="K31" s="141"/>
      <c r="L31" s="141"/>
      <c r="M31" s="141"/>
      <c r="N31" s="141"/>
      <c r="O31" s="141"/>
      <c r="P31" s="140"/>
    </row>
    <row r="32" spans="1:16" s="70" customFormat="1" ht="38.25">
      <c r="A32" s="93">
        <v>2</v>
      </c>
      <c r="B32" s="91" t="s">
        <v>482</v>
      </c>
      <c r="C32" s="97" t="s">
        <v>76</v>
      </c>
      <c r="D32" s="98">
        <v>403.6</v>
      </c>
      <c r="E32" s="97"/>
      <c r="F32" s="141"/>
      <c r="G32" s="110"/>
      <c r="H32" s="158"/>
      <c r="I32" s="141"/>
      <c r="J32" s="141"/>
      <c r="K32" s="141"/>
      <c r="L32" s="141"/>
      <c r="M32" s="141"/>
      <c r="N32" s="141"/>
      <c r="O32" s="141"/>
      <c r="P32" s="140"/>
    </row>
    <row r="33" spans="1:16" s="70" customFormat="1" ht="25.5">
      <c r="A33" s="93">
        <v>3</v>
      </c>
      <c r="B33" s="91" t="s">
        <v>77</v>
      </c>
      <c r="C33" s="97" t="s">
        <v>76</v>
      </c>
      <c r="D33" s="98">
        <v>284.6</v>
      </c>
      <c r="E33" s="97"/>
      <c r="F33" s="141"/>
      <c r="G33" s="110"/>
      <c r="H33" s="158"/>
      <c r="I33" s="141"/>
      <c r="J33" s="141"/>
      <c r="K33" s="141"/>
      <c r="L33" s="141"/>
      <c r="M33" s="141"/>
      <c r="N33" s="141"/>
      <c r="O33" s="141"/>
      <c r="P33" s="141"/>
    </row>
    <row r="34" spans="1:16" s="70" customFormat="1" ht="38.25">
      <c r="A34" s="93">
        <v>4</v>
      </c>
      <c r="B34" s="91" t="s">
        <v>78</v>
      </c>
      <c r="C34" s="97" t="s">
        <v>2</v>
      </c>
      <c r="D34" s="98">
        <v>258.5</v>
      </c>
      <c r="E34" s="97"/>
      <c r="F34" s="141"/>
      <c r="G34" s="110"/>
      <c r="H34" s="158"/>
      <c r="I34" s="141"/>
      <c r="J34" s="141"/>
      <c r="K34" s="141"/>
      <c r="L34" s="141"/>
      <c r="M34" s="141"/>
      <c r="N34" s="141"/>
      <c r="O34" s="140"/>
      <c r="P34" s="141"/>
    </row>
    <row r="35" spans="1:16" s="70" customFormat="1" ht="25.5">
      <c r="A35" s="93">
        <v>5</v>
      </c>
      <c r="B35" s="91" t="s">
        <v>79</v>
      </c>
      <c r="C35" s="97" t="s">
        <v>80</v>
      </c>
      <c r="D35" s="98">
        <v>25</v>
      </c>
      <c r="E35" s="97"/>
      <c r="F35" s="141"/>
      <c r="G35" s="110"/>
      <c r="H35" s="158"/>
      <c r="I35" s="141"/>
      <c r="J35" s="141"/>
      <c r="K35" s="141"/>
      <c r="L35" s="141"/>
      <c r="M35" s="141"/>
      <c r="N35" s="141"/>
      <c r="O35" s="141"/>
      <c r="P35" s="141"/>
    </row>
    <row r="36" spans="1:16" s="70" customFormat="1" ht="15" customHeight="1">
      <c r="A36" s="93">
        <v>6</v>
      </c>
      <c r="B36" s="91" t="s">
        <v>81</v>
      </c>
      <c r="C36" s="97" t="s">
        <v>2</v>
      </c>
      <c r="D36" s="98">
        <v>298.2</v>
      </c>
      <c r="E36" s="97"/>
      <c r="F36" s="141"/>
      <c r="G36" s="110"/>
      <c r="H36" s="158"/>
      <c r="I36" s="141"/>
      <c r="J36" s="141"/>
      <c r="K36" s="141"/>
      <c r="L36" s="141"/>
      <c r="M36" s="141"/>
      <c r="N36" s="141"/>
      <c r="O36" s="141"/>
      <c r="P36" s="141"/>
    </row>
    <row r="37" spans="2:16" ht="12.75">
      <c r="B37"/>
      <c r="D37"/>
      <c r="E37" s="4"/>
      <c r="F37" s="4"/>
      <c r="G37" s="5"/>
      <c r="H37" s="5"/>
      <c r="I37" s="26"/>
      <c r="J37" s="27" t="s">
        <v>20</v>
      </c>
      <c r="K37" s="111"/>
      <c r="L37" s="111"/>
      <c r="M37" s="111"/>
      <c r="N37" s="111"/>
      <c r="O37" s="111"/>
      <c r="P37" s="112"/>
    </row>
    <row r="38" spans="1:7" s="9" customFormat="1" ht="14.25">
      <c r="A38" s="21" t="s">
        <v>21</v>
      </c>
      <c r="B38" s="22"/>
      <c r="C38" s="7"/>
      <c r="D38" s="7"/>
      <c r="E38" s="7"/>
      <c r="F38" s="7"/>
      <c r="G38" s="8"/>
    </row>
    <row r="39" spans="1:15" s="9" customFormat="1" ht="29.25" customHeight="1">
      <c r="A39" s="269" t="s">
        <v>481</v>
      </c>
      <c r="B39" s="269"/>
      <c r="C39" s="269"/>
      <c r="D39" s="269"/>
      <c r="E39" s="269"/>
      <c r="F39" s="269"/>
      <c r="G39" s="269"/>
      <c r="H39" s="269"/>
      <c r="I39" s="269"/>
      <c r="J39" s="269"/>
      <c r="K39" s="269"/>
      <c r="L39" s="269"/>
      <c r="M39" s="269"/>
      <c r="N39" s="269"/>
      <c r="O39" s="269"/>
    </row>
    <row r="40" spans="1:15" s="9" customFormat="1" ht="12" customHeight="1">
      <c r="A40" s="10"/>
      <c r="B40" s="23"/>
      <c r="C40" s="10"/>
      <c r="D40" s="10"/>
      <c r="E40" s="10"/>
      <c r="F40" s="10"/>
      <c r="G40" s="10"/>
      <c r="H40" s="10"/>
      <c r="I40" s="10"/>
      <c r="J40" s="10"/>
      <c r="K40" s="10"/>
      <c r="L40" s="10"/>
      <c r="M40" s="10"/>
      <c r="N40" s="10"/>
      <c r="O40" s="10"/>
    </row>
    <row r="41" spans="1:16" s="25" customFormat="1" ht="13.5" customHeight="1">
      <c r="A41" s="12"/>
      <c r="C41" s="14"/>
      <c r="D41" s="11"/>
      <c r="E41" s="11"/>
      <c r="F41" s="11"/>
      <c r="G41" s="12"/>
      <c r="H41" s="12"/>
      <c r="I41" s="13" t="s">
        <v>23</v>
      </c>
      <c r="J41" s="14"/>
      <c r="K41" s="11"/>
      <c r="L41" s="11"/>
      <c r="M41" s="12"/>
      <c r="N41" s="12"/>
      <c r="O41" s="12"/>
      <c r="P41" s="63"/>
    </row>
    <row r="42" spans="1:16" s="25" customFormat="1" ht="12.75">
      <c r="A42" s="12"/>
      <c r="B42" s="24" t="s">
        <v>22</v>
      </c>
      <c r="C42" s="14"/>
      <c r="D42" s="11"/>
      <c r="E42" s="11"/>
      <c r="F42" s="11"/>
      <c r="G42" s="12"/>
      <c r="H42" s="12"/>
      <c r="I42" s="15" t="s">
        <v>24</v>
      </c>
      <c r="J42" s="12"/>
      <c r="K42" s="12"/>
      <c r="L42" s="16"/>
      <c r="M42" s="12"/>
      <c r="N42" s="12"/>
      <c r="O42" s="12"/>
      <c r="P42" s="63"/>
    </row>
    <row r="43" spans="1:16" s="25" customFormat="1" ht="12.75">
      <c r="A43" s="12"/>
      <c r="B43" s="24"/>
      <c r="C43" s="14"/>
      <c r="D43" s="11"/>
      <c r="E43" s="11"/>
      <c r="F43" s="11"/>
      <c r="G43" s="12"/>
      <c r="H43" s="12"/>
      <c r="I43" s="15"/>
      <c r="J43" s="12"/>
      <c r="K43" s="12"/>
      <c r="L43" s="16"/>
      <c r="M43" s="12"/>
      <c r="N43" s="12"/>
      <c r="O43" s="12"/>
      <c r="P43" s="63"/>
    </row>
    <row r="44" spans="1:16" s="25" customFormat="1" ht="12.75">
      <c r="A44" s="12"/>
      <c r="B44" s="16" t="s">
        <v>138</v>
      </c>
      <c r="C44" s="14"/>
      <c r="D44" s="11"/>
      <c r="E44" s="11"/>
      <c r="F44" s="11"/>
      <c r="G44" s="12"/>
      <c r="H44" s="12"/>
      <c r="I44" s="16" t="s">
        <v>138</v>
      </c>
      <c r="J44" s="12"/>
      <c r="K44" s="12"/>
      <c r="L44" s="12"/>
      <c r="M44" s="12"/>
      <c r="N44" s="12"/>
      <c r="O44" s="12"/>
      <c r="P44" s="63"/>
    </row>
  </sheetData>
  <sheetProtection/>
  <mergeCells count="4">
    <mergeCell ref="E2:I2"/>
    <mergeCell ref="K2:O2"/>
    <mergeCell ref="A30:E30"/>
    <mergeCell ref="A39:O39"/>
  </mergeCells>
  <printOptions/>
  <pageMargins left="0.3937007874015748" right="0.3937007874015748" top="0.7874015748031497" bottom="0.984251968503937" header="0.31496062992125984" footer="0.31496062992125984"/>
  <pageSetup horizontalDpi="600" verticalDpi="600" orientation="landscape" paperSize="9" scale="60" r:id="rId1"/>
  <headerFooter>
    <oddFooter>&amp;CLapa &amp;P no &amp;N</oddFooter>
  </headerFooter>
</worksheet>
</file>

<file path=xl/worksheets/sheet17.xml><?xml version="1.0" encoding="utf-8"?>
<worksheet xmlns="http://schemas.openxmlformats.org/spreadsheetml/2006/main" xmlns:r="http://schemas.openxmlformats.org/officeDocument/2006/relationships">
  <dimension ref="A1:IC42"/>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223</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2" customFormat="1" ht="25.5">
      <c r="A4" s="97">
        <v>1</v>
      </c>
      <c r="B4" s="95" t="s">
        <v>84</v>
      </c>
      <c r="C4" s="93" t="s">
        <v>2</v>
      </c>
      <c r="D4" s="94">
        <v>140.7</v>
      </c>
      <c r="E4" s="90"/>
      <c r="F4" s="141"/>
      <c r="G4" s="110"/>
      <c r="H4" s="158"/>
      <c r="I4" s="141"/>
      <c r="J4" s="141"/>
      <c r="K4" s="141"/>
      <c r="L4" s="141"/>
      <c r="M4" s="141"/>
      <c r="N4" s="141"/>
      <c r="O4" s="140"/>
      <c r="P4" s="141"/>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row>
    <row r="5" spans="1:237" s="72" customFormat="1" ht="25.5">
      <c r="A5" s="97">
        <v>2</v>
      </c>
      <c r="B5" s="95" t="s">
        <v>85</v>
      </c>
      <c r="C5" s="93" t="s">
        <v>2</v>
      </c>
      <c r="D5" s="94">
        <v>85.3</v>
      </c>
      <c r="E5" s="90"/>
      <c r="F5" s="141"/>
      <c r="G5" s="110"/>
      <c r="H5" s="158"/>
      <c r="I5" s="141"/>
      <c r="J5" s="141"/>
      <c r="K5" s="141"/>
      <c r="L5" s="141"/>
      <c r="M5" s="141"/>
      <c r="N5" s="141"/>
      <c r="O5" s="140"/>
      <c r="P5" s="141"/>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row>
    <row r="6" spans="1:237" s="72" customFormat="1" ht="25.5">
      <c r="A6" s="97">
        <v>3</v>
      </c>
      <c r="B6" s="95" t="s">
        <v>90</v>
      </c>
      <c r="C6" s="93" t="s">
        <v>2</v>
      </c>
      <c r="D6" s="94">
        <v>79.9</v>
      </c>
      <c r="E6" s="90"/>
      <c r="F6" s="141"/>
      <c r="G6" s="110"/>
      <c r="H6" s="158"/>
      <c r="I6" s="141"/>
      <c r="J6" s="141"/>
      <c r="K6" s="141"/>
      <c r="L6" s="141"/>
      <c r="M6" s="141"/>
      <c r="N6" s="141"/>
      <c r="O6" s="140"/>
      <c r="P6" s="141"/>
      <c r="Q6" s="116"/>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row>
    <row r="7" spans="1:237" s="72" customFormat="1" ht="25.5">
      <c r="A7" s="97">
        <v>4</v>
      </c>
      <c r="B7" s="95" t="s">
        <v>91</v>
      </c>
      <c r="C7" s="93" t="s">
        <v>2</v>
      </c>
      <c r="D7" s="94">
        <v>23.7</v>
      </c>
      <c r="E7" s="90"/>
      <c r="F7" s="141"/>
      <c r="G7" s="110"/>
      <c r="H7" s="158"/>
      <c r="I7" s="141"/>
      <c r="J7" s="141"/>
      <c r="K7" s="141"/>
      <c r="L7" s="141"/>
      <c r="M7" s="141"/>
      <c r="N7" s="141"/>
      <c r="O7" s="140"/>
      <c r="P7" s="141"/>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14.25" customHeight="1">
      <c r="A8" s="97">
        <v>5</v>
      </c>
      <c r="B8" s="95" t="s">
        <v>97</v>
      </c>
      <c r="C8" s="101" t="s">
        <v>14</v>
      </c>
      <c r="D8" s="92">
        <v>2</v>
      </c>
      <c r="E8" s="90"/>
      <c r="F8" s="141"/>
      <c r="G8" s="110"/>
      <c r="H8" s="158"/>
      <c r="I8" s="141"/>
      <c r="J8" s="141"/>
      <c r="K8" s="141"/>
      <c r="L8" s="141"/>
      <c r="M8" s="141"/>
      <c r="N8" s="141"/>
      <c r="O8" s="141"/>
      <c r="P8" s="141"/>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14.25" customHeight="1">
      <c r="A9" s="97">
        <v>6</v>
      </c>
      <c r="B9" s="95" t="s">
        <v>98</v>
      </c>
      <c r="C9" s="101" t="s">
        <v>14</v>
      </c>
      <c r="D9" s="92">
        <v>16</v>
      </c>
      <c r="E9" s="90"/>
      <c r="F9" s="141"/>
      <c r="G9" s="110"/>
      <c r="H9" s="158"/>
      <c r="I9" s="141"/>
      <c r="J9" s="141"/>
      <c r="K9" s="141"/>
      <c r="L9" s="141"/>
      <c r="M9" s="141"/>
      <c r="N9" s="141"/>
      <c r="O9" s="141"/>
      <c r="P9" s="141"/>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15" customHeight="1">
      <c r="A10" s="97">
        <v>7</v>
      </c>
      <c r="B10" s="95" t="s">
        <v>105</v>
      </c>
      <c r="C10" s="101" t="s">
        <v>14</v>
      </c>
      <c r="D10" s="92">
        <v>16</v>
      </c>
      <c r="E10" s="17"/>
      <c r="F10" s="141"/>
      <c r="G10" s="110"/>
      <c r="H10" s="158"/>
      <c r="I10" s="141"/>
      <c r="J10" s="141"/>
      <c r="K10" s="141"/>
      <c r="L10" s="141"/>
      <c r="M10" s="141"/>
      <c r="N10" s="141"/>
      <c r="O10" s="141"/>
      <c r="P10" s="141"/>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38.25">
      <c r="A11" s="97">
        <v>8</v>
      </c>
      <c r="B11" s="95" t="s">
        <v>106</v>
      </c>
      <c r="C11" s="101" t="s">
        <v>14</v>
      </c>
      <c r="D11" s="92">
        <v>17</v>
      </c>
      <c r="E11" s="90"/>
      <c r="F11" s="141"/>
      <c r="G11" s="110"/>
      <c r="H11" s="158"/>
      <c r="I11" s="141"/>
      <c r="J11" s="141"/>
      <c r="K11" s="141"/>
      <c r="L11" s="141"/>
      <c r="M11" s="141"/>
      <c r="N11" s="141"/>
      <c r="O11" s="141"/>
      <c r="P11" s="141"/>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15" customHeight="1">
      <c r="A12" s="97">
        <v>9</v>
      </c>
      <c r="B12" s="95" t="s">
        <v>108</v>
      </c>
      <c r="C12" s="101" t="s">
        <v>14</v>
      </c>
      <c r="D12" s="92">
        <v>10</v>
      </c>
      <c r="E12" s="90"/>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15" customHeight="1">
      <c r="A13" s="97">
        <v>10</v>
      </c>
      <c r="B13" s="95" t="s">
        <v>225</v>
      </c>
      <c r="C13" s="101" t="s">
        <v>14</v>
      </c>
      <c r="D13" s="92">
        <v>1</v>
      </c>
      <c r="E13" s="90"/>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5" customHeight="1">
      <c r="A14" s="97">
        <v>11</v>
      </c>
      <c r="B14" s="95" t="s">
        <v>198</v>
      </c>
      <c r="C14" s="101" t="s">
        <v>14</v>
      </c>
      <c r="D14" s="92">
        <v>2</v>
      </c>
      <c r="E14" s="90"/>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5" customHeight="1">
      <c r="A15" s="97">
        <v>12</v>
      </c>
      <c r="B15" s="95" t="s">
        <v>111</v>
      </c>
      <c r="C15" s="101" t="s">
        <v>14</v>
      </c>
      <c r="D15" s="92">
        <v>6</v>
      </c>
      <c r="E15" s="90"/>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5" customHeight="1">
      <c r="A16" s="97">
        <v>13</v>
      </c>
      <c r="B16" s="95" t="s">
        <v>151</v>
      </c>
      <c r="C16" s="101" t="s">
        <v>14</v>
      </c>
      <c r="D16" s="92">
        <v>4</v>
      </c>
      <c r="E16" s="90"/>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5" customHeight="1">
      <c r="A17" s="97">
        <v>14</v>
      </c>
      <c r="B17" s="95" t="s">
        <v>201</v>
      </c>
      <c r="C17" s="101" t="s">
        <v>14</v>
      </c>
      <c r="D17" s="92">
        <v>2</v>
      </c>
      <c r="E17" s="90"/>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5" customHeight="1">
      <c r="A18" s="97">
        <v>15</v>
      </c>
      <c r="B18" s="95" t="s">
        <v>226</v>
      </c>
      <c r="C18" s="101" t="s">
        <v>14</v>
      </c>
      <c r="D18" s="92">
        <v>2</v>
      </c>
      <c r="E18" s="90"/>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25.5">
      <c r="A19" s="97">
        <v>16</v>
      </c>
      <c r="B19" s="95" t="s">
        <v>204</v>
      </c>
      <c r="C19" s="101" t="s">
        <v>14</v>
      </c>
      <c r="D19" s="92">
        <v>2</v>
      </c>
      <c r="E19" s="90"/>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5.75">
      <c r="A20" s="97">
        <v>17</v>
      </c>
      <c r="B20" s="95" t="s">
        <v>119</v>
      </c>
      <c r="C20" s="101" t="s">
        <v>14</v>
      </c>
      <c r="D20" s="92">
        <v>3</v>
      </c>
      <c r="E20" s="90"/>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25.5">
      <c r="A21" s="97">
        <v>18</v>
      </c>
      <c r="B21" s="85" t="s">
        <v>227</v>
      </c>
      <c r="C21" s="86" t="s">
        <v>2</v>
      </c>
      <c r="D21" s="89">
        <v>21</v>
      </c>
      <c r="E21" s="90"/>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39.75" customHeight="1">
      <c r="A22" s="97">
        <v>19</v>
      </c>
      <c r="B22" s="102" t="s">
        <v>121</v>
      </c>
      <c r="C22" s="101" t="s">
        <v>14</v>
      </c>
      <c r="D22" s="92">
        <v>9</v>
      </c>
      <c r="E22" s="77"/>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38.25">
      <c r="A23" s="97">
        <v>20</v>
      </c>
      <c r="B23" s="91" t="s">
        <v>122</v>
      </c>
      <c r="C23" s="101" t="s">
        <v>14</v>
      </c>
      <c r="D23" s="92">
        <v>29</v>
      </c>
      <c r="E23" s="77"/>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97">
        <v>21</v>
      </c>
      <c r="B24" s="91" t="s">
        <v>165</v>
      </c>
      <c r="C24" s="101" t="s">
        <v>2</v>
      </c>
      <c r="D24" s="121">
        <v>1.5</v>
      </c>
      <c r="E24" s="77"/>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25.5">
      <c r="A25" s="97">
        <v>22</v>
      </c>
      <c r="B25" s="91" t="s">
        <v>145</v>
      </c>
      <c r="C25" s="101" t="s">
        <v>56</v>
      </c>
      <c r="D25" s="121">
        <v>1</v>
      </c>
      <c r="E25" s="77"/>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5" customHeight="1">
      <c r="A26" s="97">
        <v>23</v>
      </c>
      <c r="B26" s="91" t="s">
        <v>124</v>
      </c>
      <c r="C26" s="93" t="s">
        <v>2</v>
      </c>
      <c r="D26" s="98">
        <v>329.59999999999997</v>
      </c>
      <c r="E26" s="77"/>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5" customHeight="1">
      <c r="A27" s="97">
        <v>24</v>
      </c>
      <c r="B27" s="95" t="s">
        <v>125</v>
      </c>
      <c r="C27" s="93" t="s">
        <v>2</v>
      </c>
      <c r="D27" s="98">
        <v>329.59999999999997</v>
      </c>
      <c r="E27" s="77"/>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5" customHeight="1">
      <c r="A28" s="277" t="s">
        <v>127</v>
      </c>
      <c r="B28" s="278"/>
      <c r="C28" s="278"/>
      <c r="D28" s="278"/>
      <c r="E28" s="279"/>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7" customHeight="1">
      <c r="A29" s="93">
        <v>1</v>
      </c>
      <c r="B29" s="91" t="s">
        <v>75</v>
      </c>
      <c r="C29" s="97" t="s">
        <v>76</v>
      </c>
      <c r="D29" s="98">
        <v>1070.55</v>
      </c>
      <c r="E29" s="117"/>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38.25">
      <c r="A30" s="93">
        <v>2</v>
      </c>
      <c r="B30" s="91" t="s">
        <v>482</v>
      </c>
      <c r="C30" s="97" t="s">
        <v>76</v>
      </c>
      <c r="D30" s="98">
        <v>596.8</v>
      </c>
      <c r="E30" s="97"/>
      <c r="F30" s="141"/>
      <c r="G30" s="110"/>
      <c r="H30" s="158"/>
      <c r="I30" s="141"/>
      <c r="J30" s="141"/>
      <c r="K30" s="141"/>
      <c r="L30" s="141"/>
      <c r="M30" s="141"/>
      <c r="N30" s="141"/>
      <c r="O30" s="141"/>
      <c r="P30" s="14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45" customHeight="1">
      <c r="A31" s="93">
        <v>3</v>
      </c>
      <c r="B31" s="91" t="s">
        <v>77</v>
      </c>
      <c r="C31" s="97" t="s">
        <v>76</v>
      </c>
      <c r="D31" s="98">
        <v>247.8</v>
      </c>
      <c r="E31" s="97"/>
      <c r="F31" s="141"/>
      <c r="G31" s="110"/>
      <c r="H31" s="158"/>
      <c r="I31" s="141"/>
      <c r="J31" s="141"/>
      <c r="K31" s="141"/>
      <c r="L31" s="141"/>
      <c r="M31" s="141"/>
      <c r="N31" s="141"/>
      <c r="O31" s="141"/>
      <c r="P31" s="14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38.25">
      <c r="A32" s="93">
        <v>4</v>
      </c>
      <c r="B32" s="91" t="s">
        <v>78</v>
      </c>
      <c r="C32" s="97" t="s">
        <v>2</v>
      </c>
      <c r="D32" s="98">
        <v>329.59999999999997</v>
      </c>
      <c r="E32" s="118"/>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25.5">
      <c r="A33" s="93">
        <v>5</v>
      </c>
      <c r="B33" s="91" t="s">
        <v>79</v>
      </c>
      <c r="C33" s="97" t="s">
        <v>80</v>
      </c>
      <c r="D33" s="98">
        <v>30</v>
      </c>
      <c r="E33" s="97"/>
      <c r="F33" s="141"/>
      <c r="G33" s="110"/>
      <c r="H33" s="158"/>
      <c r="I33" s="141"/>
      <c r="J33" s="141"/>
      <c r="K33" s="141"/>
      <c r="L33" s="141"/>
      <c r="M33" s="141"/>
      <c r="N33" s="141"/>
      <c r="O33" s="140"/>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5.75" customHeight="1">
      <c r="A34" s="93">
        <v>6</v>
      </c>
      <c r="B34" s="91" t="s">
        <v>81</v>
      </c>
      <c r="C34" s="97" t="s">
        <v>2</v>
      </c>
      <c r="D34" s="98">
        <v>329.59999999999997</v>
      </c>
      <c r="E34" s="97"/>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2:16" ht="12.75">
      <c r="B35"/>
      <c r="D35"/>
      <c r="E35" s="4"/>
      <c r="F35" s="4"/>
      <c r="G35" s="5"/>
      <c r="H35" s="5"/>
      <c r="I35" s="26"/>
      <c r="J35" s="27" t="s">
        <v>20</v>
      </c>
      <c r="K35" s="111"/>
      <c r="L35" s="111"/>
      <c r="M35" s="111"/>
      <c r="N35" s="111"/>
      <c r="O35" s="111"/>
      <c r="P35" s="112"/>
    </row>
    <row r="36" spans="1:7" s="9" customFormat="1" ht="14.25">
      <c r="A36" s="21" t="s">
        <v>21</v>
      </c>
      <c r="B36" s="22"/>
      <c r="C36" s="7"/>
      <c r="D36" s="7"/>
      <c r="E36" s="7"/>
      <c r="F36" s="7"/>
      <c r="G36" s="8"/>
    </row>
    <row r="37" spans="1:15" s="9" customFormat="1" ht="29.25" customHeight="1">
      <c r="A37" s="269" t="s">
        <v>481</v>
      </c>
      <c r="B37" s="269"/>
      <c r="C37" s="269"/>
      <c r="D37" s="269"/>
      <c r="E37" s="269"/>
      <c r="F37" s="269"/>
      <c r="G37" s="269"/>
      <c r="H37" s="269"/>
      <c r="I37" s="269"/>
      <c r="J37" s="269"/>
      <c r="K37" s="269"/>
      <c r="L37" s="269"/>
      <c r="M37" s="269"/>
      <c r="N37" s="269"/>
      <c r="O37" s="269"/>
    </row>
    <row r="38" spans="1:15" s="9" customFormat="1" ht="12" customHeight="1">
      <c r="A38" s="10"/>
      <c r="B38" s="23"/>
      <c r="C38" s="10"/>
      <c r="D38" s="10"/>
      <c r="E38" s="10"/>
      <c r="F38" s="10"/>
      <c r="G38" s="10"/>
      <c r="H38" s="10"/>
      <c r="I38" s="10"/>
      <c r="J38" s="10"/>
      <c r="K38" s="10"/>
      <c r="L38" s="10"/>
      <c r="M38" s="10"/>
      <c r="N38" s="10"/>
      <c r="O38" s="10"/>
    </row>
    <row r="39" spans="1:16" s="25" customFormat="1" ht="13.5" customHeight="1">
      <c r="A39" s="12"/>
      <c r="C39" s="14"/>
      <c r="D39" s="11"/>
      <c r="E39" s="11"/>
      <c r="F39" s="11"/>
      <c r="G39" s="12"/>
      <c r="H39" s="12"/>
      <c r="I39" s="13" t="s">
        <v>23</v>
      </c>
      <c r="J39" s="14"/>
      <c r="K39" s="11"/>
      <c r="L39" s="11"/>
      <c r="M39" s="12"/>
      <c r="N39" s="12"/>
      <c r="O39" s="12"/>
      <c r="P39" s="63"/>
    </row>
    <row r="40" spans="1:16" s="25" customFormat="1" ht="12.75">
      <c r="A40" s="12"/>
      <c r="B40" s="24" t="s">
        <v>22</v>
      </c>
      <c r="C40" s="14"/>
      <c r="D40" s="11"/>
      <c r="E40" s="11"/>
      <c r="F40" s="11"/>
      <c r="G40" s="12"/>
      <c r="H40" s="12"/>
      <c r="I40" s="15" t="s">
        <v>24</v>
      </c>
      <c r="J40" s="12"/>
      <c r="K40" s="12"/>
      <c r="L40" s="16"/>
      <c r="M40" s="12"/>
      <c r="N40" s="12"/>
      <c r="O40" s="12"/>
      <c r="P40" s="63"/>
    </row>
    <row r="41" spans="1:16" s="25" customFormat="1" ht="12.75">
      <c r="A41" s="12"/>
      <c r="B41" s="24"/>
      <c r="C41" s="14"/>
      <c r="D41" s="11"/>
      <c r="E41" s="11"/>
      <c r="F41" s="11"/>
      <c r="G41" s="12"/>
      <c r="H41" s="12"/>
      <c r="I41" s="15"/>
      <c r="J41" s="12"/>
      <c r="K41" s="12"/>
      <c r="L41" s="16"/>
      <c r="M41" s="12"/>
      <c r="N41" s="12"/>
      <c r="O41" s="12"/>
      <c r="P41" s="63"/>
    </row>
    <row r="42" spans="1:16" s="25" customFormat="1" ht="12.75">
      <c r="A42" s="12"/>
      <c r="B42" s="16" t="s">
        <v>138</v>
      </c>
      <c r="C42" s="14"/>
      <c r="D42" s="11"/>
      <c r="E42" s="11"/>
      <c r="F42" s="11"/>
      <c r="G42" s="12"/>
      <c r="H42" s="12"/>
      <c r="I42" s="16" t="s">
        <v>138</v>
      </c>
      <c r="J42" s="12"/>
      <c r="K42" s="12"/>
      <c r="L42" s="12"/>
      <c r="M42" s="12"/>
      <c r="N42" s="12"/>
      <c r="O42" s="12"/>
      <c r="P42" s="63"/>
    </row>
  </sheetData>
  <sheetProtection/>
  <mergeCells count="4">
    <mergeCell ref="E2:I2"/>
    <mergeCell ref="K2:O2"/>
    <mergeCell ref="A28:E28"/>
    <mergeCell ref="A37:O37"/>
  </mergeCells>
  <printOptions/>
  <pageMargins left="0.3937007874015748" right="0.3937007874015748" top="0.984251968503937" bottom="0.984251968503937" header="0.31496062992125984" footer="0.31496062992125984"/>
  <pageSetup horizontalDpi="600" verticalDpi="600" orientation="landscape" paperSize="9" scale="60" r:id="rId1"/>
  <headerFooter>
    <oddFooter>&amp;CLapa &amp;P no &amp;N</oddFooter>
  </headerFooter>
</worksheet>
</file>

<file path=xl/worksheets/sheet18.xml><?xml version="1.0" encoding="utf-8"?>
<worksheet xmlns="http://schemas.openxmlformats.org/spreadsheetml/2006/main" xmlns:r="http://schemas.openxmlformats.org/officeDocument/2006/relationships">
  <dimension ref="A1:HX25"/>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224</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8" customFormat="1" ht="25.5">
      <c r="A4" s="93">
        <v>1</v>
      </c>
      <c r="B4" s="91" t="s">
        <v>128</v>
      </c>
      <c r="C4" s="97" t="s">
        <v>80</v>
      </c>
      <c r="D4" s="98">
        <v>24.5</v>
      </c>
      <c r="E4" s="104"/>
      <c r="F4" s="141"/>
      <c r="G4" s="110"/>
      <c r="H4" s="158"/>
      <c r="I4" s="141"/>
      <c r="J4" s="141"/>
      <c r="K4" s="141"/>
      <c r="L4" s="141"/>
      <c r="M4" s="141"/>
      <c r="N4" s="141"/>
      <c r="O4" s="141"/>
      <c r="P4" s="141"/>
    </row>
    <row r="5" spans="1:39" s="70" customFormat="1" ht="14.25">
      <c r="A5" s="93">
        <v>2</v>
      </c>
      <c r="B5" s="91" t="s">
        <v>488</v>
      </c>
      <c r="C5" s="97" t="s">
        <v>80</v>
      </c>
      <c r="D5" s="98">
        <v>1099.7</v>
      </c>
      <c r="E5" s="99"/>
      <c r="F5" s="141"/>
      <c r="G5" s="110"/>
      <c r="H5" s="158"/>
      <c r="I5" s="141"/>
      <c r="J5" s="141"/>
      <c r="K5" s="141"/>
      <c r="L5" s="141"/>
      <c r="M5" s="141"/>
      <c r="N5" s="141"/>
      <c r="O5" s="141"/>
      <c r="P5" s="141"/>
      <c r="R5" s="100"/>
      <c r="X5" s="170"/>
      <c r="AC5" s="170"/>
      <c r="AE5" s="284"/>
      <c r="AH5" s="170"/>
      <c r="AJ5" s="284"/>
      <c r="AM5" s="170"/>
    </row>
    <row r="6" spans="1:39" s="70" customFormat="1" ht="14.25">
      <c r="A6" s="93">
        <v>3</v>
      </c>
      <c r="B6" s="91" t="s">
        <v>489</v>
      </c>
      <c r="C6" s="97" t="s">
        <v>80</v>
      </c>
      <c r="D6" s="98">
        <v>1099.7</v>
      </c>
      <c r="E6" s="99"/>
      <c r="F6" s="141"/>
      <c r="G6" s="110"/>
      <c r="H6" s="158"/>
      <c r="I6" s="141"/>
      <c r="J6" s="141"/>
      <c r="K6" s="141"/>
      <c r="L6" s="141"/>
      <c r="M6" s="141"/>
      <c r="N6" s="141"/>
      <c r="O6" s="141"/>
      <c r="P6" s="141"/>
      <c r="R6" s="100"/>
      <c r="X6" s="170"/>
      <c r="AC6" s="170"/>
      <c r="AE6" s="284"/>
      <c r="AH6" s="170"/>
      <c r="AJ6" s="284"/>
      <c r="AM6" s="170"/>
    </row>
    <row r="7" spans="1:39" s="70" customFormat="1" ht="15.75" customHeight="1">
      <c r="A7" s="93">
        <v>4</v>
      </c>
      <c r="B7" s="91" t="s">
        <v>131</v>
      </c>
      <c r="C7" s="97" t="s">
        <v>80</v>
      </c>
      <c r="D7" s="98">
        <v>372.8</v>
      </c>
      <c r="E7" s="97"/>
      <c r="F7" s="141"/>
      <c r="G7" s="110"/>
      <c r="H7" s="158"/>
      <c r="I7" s="141"/>
      <c r="J7" s="141"/>
      <c r="K7" s="141"/>
      <c r="L7" s="141"/>
      <c r="M7" s="141"/>
      <c r="N7" s="141"/>
      <c r="O7" s="158"/>
      <c r="P7" s="158"/>
      <c r="Q7" s="128"/>
      <c r="R7" s="131"/>
      <c r="U7" s="128"/>
      <c r="V7" s="128"/>
      <c r="W7" s="128"/>
      <c r="X7" s="132"/>
      <c r="Z7" s="128"/>
      <c r="AA7" s="128"/>
      <c r="AB7" s="128"/>
      <c r="AC7" s="132"/>
      <c r="AE7" s="284"/>
      <c r="AF7" s="128"/>
      <c r="AG7" s="128"/>
      <c r="AH7" s="132"/>
      <c r="AJ7" s="284"/>
      <c r="AK7" s="128"/>
      <c r="AL7" s="128"/>
      <c r="AM7" s="132"/>
    </row>
    <row r="8" spans="1:39" s="70" customFormat="1" ht="33.75" customHeight="1">
      <c r="A8" s="93">
        <v>5</v>
      </c>
      <c r="B8" s="91" t="s">
        <v>129</v>
      </c>
      <c r="C8" s="97" t="s">
        <v>80</v>
      </c>
      <c r="D8" s="98">
        <v>24.1</v>
      </c>
      <c r="E8" s="99"/>
      <c r="F8" s="141"/>
      <c r="G8" s="110"/>
      <c r="H8" s="158"/>
      <c r="I8" s="141"/>
      <c r="J8" s="141"/>
      <c r="K8" s="141"/>
      <c r="L8" s="141"/>
      <c r="M8" s="141"/>
      <c r="N8" s="141"/>
      <c r="O8" s="158"/>
      <c r="P8" s="158"/>
      <c r="Q8" s="128"/>
      <c r="R8" s="131"/>
      <c r="U8" s="128"/>
      <c r="V8" s="71"/>
      <c r="W8" s="71"/>
      <c r="X8" s="130"/>
      <c r="Z8" s="128"/>
      <c r="AA8" s="128"/>
      <c r="AB8" s="128"/>
      <c r="AC8" s="132"/>
      <c r="AE8" s="128"/>
      <c r="AF8" s="128"/>
      <c r="AG8" s="128"/>
      <c r="AH8" s="132"/>
      <c r="AJ8" s="128"/>
      <c r="AK8" s="128"/>
      <c r="AL8" s="128"/>
      <c r="AM8" s="132"/>
    </row>
    <row r="9" spans="1:39" s="70" customFormat="1" ht="30" customHeight="1">
      <c r="A9" s="93">
        <v>6</v>
      </c>
      <c r="B9" s="91" t="s">
        <v>130</v>
      </c>
      <c r="C9" s="97" t="s">
        <v>80</v>
      </c>
      <c r="D9" s="98">
        <v>0.9</v>
      </c>
      <c r="E9" s="99"/>
      <c r="F9" s="141"/>
      <c r="G9" s="110"/>
      <c r="H9" s="158"/>
      <c r="I9" s="141"/>
      <c r="J9" s="141"/>
      <c r="K9" s="141"/>
      <c r="L9" s="141"/>
      <c r="M9" s="141"/>
      <c r="N9" s="141"/>
      <c r="O9" s="158"/>
      <c r="P9" s="158"/>
      <c r="Q9" s="128"/>
      <c r="R9" s="131"/>
      <c r="U9" s="128"/>
      <c r="V9" s="128"/>
      <c r="W9" s="128"/>
      <c r="X9" s="132"/>
      <c r="Z9" s="128"/>
      <c r="AA9" s="128"/>
      <c r="AB9" s="128"/>
      <c r="AC9" s="132"/>
      <c r="AE9" s="128"/>
      <c r="AF9" s="128"/>
      <c r="AG9" s="128"/>
      <c r="AH9" s="132"/>
      <c r="AJ9" s="128"/>
      <c r="AK9" s="128"/>
      <c r="AL9" s="128"/>
      <c r="AM9" s="132"/>
    </row>
    <row r="10" spans="1:39" s="78" customFormat="1" ht="38.25">
      <c r="A10" s="93">
        <v>7</v>
      </c>
      <c r="B10" s="91" t="s">
        <v>132</v>
      </c>
      <c r="C10" s="97" t="s">
        <v>80</v>
      </c>
      <c r="D10" s="98">
        <v>24.5</v>
      </c>
      <c r="E10" s="97"/>
      <c r="F10" s="141"/>
      <c r="G10" s="110"/>
      <c r="H10" s="158"/>
      <c r="I10" s="141"/>
      <c r="J10" s="141"/>
      <c r="K10" s="141"/>
      <c r="L10" s="141"/>
      <c r="M10" s="141"/>
      <c r="N10" s="141"/>
      <c r="O10" s="141"/>
      <c r="P10" s="158"/>
      <c r="Q10" s="71"/>
      <c r="R10" s="131"/>
      <c r="AA10" s="71"/>
      <c r="AB10" s="71"/>
      <c r="AC10" s="130"/>
      <c r="AF10" s="71"/>
      <c r="AG10" s="71"/>
      <c r="AH10" s="132"/>
      <c r="AK10" s="71"/>
      <c r="AL10" s="71"/>
      <c r="AM10" s="132"/>
    </row>
    <row r="11" spans="1:39" s="70" customFormat="1" ht="25.5">
      <c r="A11" s="93">
        <v>8</v>
      </c>
      <c r="B11" s="91" t="s">
        <v>490</v>
      </c>
      <c r="C11" s="97" t="s">
        <v>80</v>
      </c>
      <c r="D11" s="98">
        <v>1099.7</v>
      </c>
      <c r="E11" s="97"/>
      <c r="F11" s="141"/>
      <c r="G11" s="110"/>
      <c r="H11" s="158"/>
      <c r="I11" s="141"/>
      <c r="J11" s="141"/>
      <c r="K11" s="141"/>
      <c r="L11" s="141"/>
      <c r="M11" s="141"/>
      <c r="N11" s="141"/>
      <c r="O11" s="141"/>
      <c r="P11" s="158"/>
      <c r="Q11" s="133"/>
      <c r="R11" s="134"/>
      <c r="V11" s="128"/>
      <c r="W11" s="133"/>
      <c r="X11" s="134"/>
      <c r="AA11" s="128"/>
      <c r="AB11" s="133"/>
      <c r="AC11" s="134"/>
      <c r="AF11" s="128"/>
      <c r="AG11" s="133"/>
      <c r="AH11" s="134"/>
      <c r="AK11" s="128"/>
      <c r="AL11" s="133"/>
      <c r="AM11" s="134"/>
    </row>
    <row r="12" spans="1:39" s="70" customFormat="1" ht="25.5">
      <c r="A12" s="93">
        <v>9</v>
      </c>
      <c r="B12" s="91" t="s">
        <v>491</v>
      </c>
      <c r="C12" s="97" t="s">
        <v>80</v>
      </c>
      <c r="D12" s="98">
        <v>1099.7</v>
      </c>
      <c r="E12" s="97"/>
      <c r="F12" s="141"/>
      <c r="G12" s="110"/>
      <c r="H12" s="158"/>
      <c r="I12" s="141"/>
      <c r="J12" s="141"/>
      <c r="K12" s="141"/>
      <c r="L12" s="141"/>
      <c r="M12" s="141"/>
      <c r="N12" s="141"/>
      <c r="O12" s="141"/>
      <c r="P12" s="158"/>
      <c r="Q12" s="133"/>
      <c r="R12" s="134"/>
      <c r="V12" s="128"/>
      <c r="W12" s="133"/>
      <c r="X12" s="134"/>
      <c r="AA12" s="128"/>
      <c r="AB12" s="133"/>
      <c r="AC12" s="134"/>
      <c r="AF12" s="128"/>
      <c r="AG12" s="133"/>
      <c r="AH12" s="134"/>
      <c r="AK12" s="128"/>
      <c r="AL12" s="133"/>
      <c r="AM12" s="134"/>
    </row>
    <row r="13" spans="1:16" s="70" customFormat="1" ht="25.5">
      <c r="A13" s="93">
        <v>10</v>
      </c>
      <c r="B13" s="91" t="s">
        <v>135</v>
      </c>
      <c r="C13" s="97" t="s">
        <v>80</v>
      </c>
      <c r="D13" s="98">
        <v>372.8</v>
      </c>
      <c r="E13" s="97"/>
      <c r="F13" s="141"/>
      <c r="G13" s="110"/>
      <c r="H13" s="158"/>
      <c r="I13" s="141"/>
      <c r="J13" s="141"/>
      <c r="K13" s="141"/>
      <c r="L13" s="141"/>
      <c r="M13" s="141"/>
      <c r="N13" s="141"/>
      <c r="O13" s="141"/>
      <c r="P13" s="141"/>
    </row>
    <row r="14" spans="1:16" s="70" customFormat="1" ht="14.25">
      <c r="A14" s="93">
        <v>11</v>
      </c>
      <c r="B14" s="91" t="s">
        <v>133</v>
      </c>
      <c r="C14" s="97" t="s">
        <v>80</v>
      </c>
      <c r="D14" s="98">
        <v>24.1</v>
      </c>
      <c r="E14" s="97"/>
      <c r="F14" s="141"/>
      <c r="G14" s="110"/>
      <c r="H14" s="158"/>
      <c r="I14" s="141"/>
      <c r="J14" s="141"/>
      <c r="K14" s="141"/>
      <c r="L14" s="141"/>
      <c r="M14" s="141"/>
      <c r="N14" s="141"/>
      <c r="O14" s="141"/>
      <c r="P14" s="141"/>
    </row>
    <row r="15" spans="1:16" s="70" customFormat="1" ht="14.25">
      <c r="A15" s="93">
        <v>12</v>
      </c>
      <c r="B15" s="91" t="s">
        <v>134</v>
      </c>
      <c r="C15" s="97" t="s">
        <v>80</v>
      </c>
      <c r="D15" s="98">
        <v>0.9</v>
      </c>
      <c r="E15" s="97"/>
      <c r="F15" s="141"/>
      <c r="G15" s="110"/>
      <c r="H15" s="158"/>
      <c r="I15" s="141"/>
      <c r="J15" s="141"/>
      <c r="K15" s="141"/>
      <c r="L15" s="141"/>
      <c r="M15" s="141"/>
      <c r="N15" s="141"/>
      <c r="O15" s="141"/>
      <c r="P15" s="141"/>
    </row>
    <row r="16" spans="1:232" s="72" customFormat="1" ht="15" customHeight="1">
      <c r="A16" s="93">
        <v>13</v>
      </c>
      <c r="B16" s="135" t="s">
        <v>136</v>
      </c>
      <c r="C16" s="136" t="s">
        <v>14</v>
      </c>
      <c r="D16" s="136" t="s">
        <v>13</v>
      </c>
      <c r="E16" s="99"/>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row>
    <row r="17" spans="2:16" ht="12.75">
      <c r="B17"/>
      <c r="D17"/>
      <c r="E17" s="4"/>
      <c r="F17" s="4"/>
      <c r="G17" s="5"/>
      <c r="H17" s="5"/>
      <c r="I17" s="26"/>
      <c r="J17" s="27" t="s">
        <v>20</v>
      </c>
      <c r="K17" s="111"/>
      <c r="L17" s="111"/>
      <c r="M17" s="111"/>
      <c r="N17" s="111"/>
      <c r="O17" s="111"/>
      <c r="P17" s="112"/>
    </row>
    <row r="18" spans="1:7" s="9" customFormat="1" ht="14.25">
      <c r="A18" s="21" t="s">
        <v>21</v>
      </c>
      <c r="B18" s="22"/>
      <c r="C18" s="7"/>
      <c r="D18" s="7"/>
      <c r="E18" s="7"/>
      <c r="F18" s="7"/>
      <c r="G18" s="8"/>
    </row>
    <row r="19" spans="1:15" s="9" customFormat="1" ht="29.25" customHeight="1">
      <c r="A19" s="269" t="s">
        <v>481</v>
      </c>
      <c r="B19" s="269"/>
      <c r="C19" s="269"/>
      <c r="D19" s="269"/>
      <c r="E19" s="269"/>
      <c r="F19" s="269"/>
      <c r="G19" s="269"/>
      <c r="H19" s="269"/>
      <c r="I19" s="269"/>
      <c r="J19" s="269"/>
      <c r="K19" s="269"/>
      <c r="L19" s="269"/>
      <c r="M19" s="269"/>
      <c r="N19" s="269"/>
      <c r="O19" s="269"/>
    </row>
    <row r="20" spans="1:15" s="9" customFormat="1" ht="12" customHeight="1">
      <c r="A20" s="10"/>
      <c r="B20" s="23"/>
      <c r="C20" s="10"/>
      <c r="D20" s="10"/>
      <c r="E20" s="10"/>
      <c r="F20" s="10"/>
      <c r="G20" s="10"/>
      <c r="H20" s="10"/>
      <c r="I20" s="10"/>
      <c r="J20" s="10"/>
      <c r="K20" s="10"/>
      <c r="L20" s="10"/>
      <c r="M20" s="10"/>
      <c r="N20" s="10"/>
      <c r="O20" s="10"/>
    </row>
    <row r="21" spans="1:16" s="25" customFormat="1" ht="13.5" customHeight="1">
      <c r="A21" s="12"/>
      <c r="C21" s="14"/>
      <c r="D21" s="11"/>
      <c r="E21" s="240"/>
      <c r="F21" s="11"/>
      <c r="G21" s="12"/>
      <c r="H21" s="12"/>
      <c r="I21" s="13" t="s">
        <v>23</v>
      </c>
      <c r="J21" s="14"/>
      <c r="K21" s="11"/>
      <c r="L21" s="11"/>
      <c r="M21" s="12"/>
      <c r="N21" s="12"/>
      <c r="O21" s="12"/>
      <c r="P21" s="63"/>
    </row>
    <row r="22" spans="1:16" s="25" customFormat="1" ht="12.75">
      <c r="A22" s="12"/>
      <c r="B22" s="24" t="s">
        <v>22</v>
      </c>
      <c r="C22" s="14"/>
      <c r="D22" s="11"/>
      <c r="E22" s="11"/>
      <c r="F22" s="11"/>
      <c r="G22" s="12"/>
      <c r="H22" s="12"/>
      <c r="I22" s="15" t="s">
        <v>24</v>
      </c>
      <c r="J22" s="12"/>
      <c r="K22" s="12"/>
      <c r="L22" s="16"/>
      <c r="M22" s="12"/>
      <c r="N22" s="12"/>
      <c r="O22" s="12"/>
      <c r="P22" s="63"/>
    </row>
    <row r="23" spans="1:16" s="25" customFormat="1" ht="12.75">
      <c r="A23" s="12"/>
      <c r="B23" s="24"/>
      <c r="C23" s="14"/>
      <c r="D23" s="11"/>
      <c r="E23" s="11"/>
      <c r="F23" s="11"/>
      <c r="G23" s="12"/>
      <c r="H23" s="12"/>
      <c r="I23" s="15"/>
      <c r="J23" s="12"/>
      <c r="K23" s="12"/>
      <c r="L23" s="16"/>
      <c r="M23" s="12"/>
      <c r="N23" s="12"/>
      <c r="O23" s="12"/>
      <c r="P23" s="63"/>
    </row>
    <row r="24" spans="1:16" s="25" customFormat="1" ht="12.75">
      <c r="A24" s="12"/>
      <c r="B24" s="16" t="s">
        <v>138</v>
      </c>
      <c r="C24" s="14"/>
      <c r="D24" s="240"/>
      <c r="E24" s="11"/>
      <c r="F24" s="11"/>
      <c r="G24" s="12"/>
      <c r="H24" s="12"/>
      <c r="I24" s="16" t="s">
        <v>138</v>
      </c>
      <c r="J24" s="12"/>
      <c r="K24" s="12"/>
      <c r="L24" s="12"/>
      <c r="M24" s="12"/>
      <c r="N24" s="12"/>
      <c r="O24" s="12"/>
      <c r="P24" s="63"/>
    </row>
    <row r="25" ht="12.75">
      <c r="G25" s="242"/>
    </row>
  </sheetData>
  <sheetProtection/>
  <mergeCells count="5">
    <mergeCell ref="E2:I2"/>
    <mergeCell ref="K2:O2"/>
    <mergeCell ref="AE5:AE7"/>
    <mergeCell ref="AJ5:AJ7"/>
    <mergeCell ref="A19:O19"/>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19.xml><?xml version="1.0" encoding="utf-8"?>
<worksheet xmlns="http://schemas.openxmlformats.org/spreadsheetml/2006/main" xmlns:r="http://schemas.openxmlformats.org/officeDocument/2006/relationships">
  <dimension ref="A1:IC53"/>
  <sheetViews>
    <sheetView zoomScalePageLayoutView="0" workbookViewId="0" topLeftCell="A25">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228</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38.25" customHeight="1">
      <c r="A4" s="171">
        <v>1</v>
      </c>
      <c r="B4" s="172" t="s">
        <v>230</v>
      </c>
      <c r="C4" s="173" t="s">
        <v>2</v>
      </c>
      <c r="D4" s="174">
        <v>87.7</v>
      </c>
      <c r="E4" s="222"/>
      <c r="F4" s="141"/>
      <c r="G4" s="110"/>
      <c r="H4" s="158"/>
      <c r="I4" s="141"/>
      <c r="J4" s="141"/>
      <c r="K4" s="141"/>
      <c r="L4" s="141"/>
      <c r="M4" s="141"/>
      <c r="N4" s="141"/>
      <c r="O4" s="141"/>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38.25" customHeight="1">
      <c r="A5" s="171">
        <v>2</v>
      </c>
      <c r="B5" s="172" t="s">
        <v>231</v>
      </c>
      <c r="C5" s="173" t="s">
        <v>2</v>
      </c>
      <c r="D5" s="174">
        <v>143.9</v>
      </c>
      <c r="E5" s="222"/>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38.25" customHeight="1">
      <c r="A6" s="171">
        <v>3</v>
      </c>
      <c r="B6" s="172" t="s">
        <v>232</v>
      </c>
      <c r="C6" s="173" t="s">
        <v>2</v>
      </c>
      <c r="D6" s="174">
        <v>5.8</v>
      </c>
      <c r="E6" s="222"/>
      <c r="F6" s="141"/>
      <c r="G6" s="110"/>
      <c r="H6" s="158"/>
      <c r="I6" s="141"/>
      <c r="J6" s="141"/>
      <c r="K6" s="141"/>
      <c r="L6" s="141"/>
      <c r="M6" s="141"/>
      <c r="N6" s="141"/>
      <c r="O6" s="141"/>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38.25" customHeight="1">
      <c r="A7" s="171">
        <v>4</v>
      </c>
      <c r="B7" s="172" t="s">
        <v>233</v>
      </c>
      <c r="C7" s="173" t="s">
        <v>2</v>
      </c>
      <c r="D7" s="174">
        <v>49</v>
      </c>
      <c r="E7" s="222"/>
      <c r="F7" s="141"/>
      <c r="G7" s="110"/>
      <c r="H7" s="158"/>
      <c r="I7" s="141"/>
      <c r="J7" s="141"/>
      <c r="K7" s="141"/>
      <c r="L7" s="141"/>
      <c r="M7" s="141"/>
      <c r="N7" s="141"/>
      <c r="O7" s="141"/>
      <c r="P7" s="141"/>
      <c r="Q7" s="239"/>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2" customFormat="1" ht="38.25" customHeight="1">
      <c r="A8" s="171">
        <v>5</v>
      </c>
      <c r="B8" s="172" t="s">
        <v>234</v>
      </c>
      <c r="C8" s="173" t="s">
        <v>2</v>
      </c>
      <c r="D8" s="174">
        <v>12.9</v>
      </c>
      <c r="E8" s="222"/>
      <c r="F8" s="141"/>
      <c r="G8" s="110"/>
      <c r="H8" s="158"/>
      <c r="I8" s="141"/>
      <c r="J8" s="141"/>
      <c r="K8" s="141"/>
      <c r="L8" s="141"/>
      <c r="M8" s="141"/>
      <c r="N8" s="141"/>
      <c r="O8" s="141"/>
      <c r="P8" s="141"/>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16" s="70" customFormat="1" ht="38.25">
      <c r="A9" s="171">
        <v>6</v>
      </c>
      <c r="B9" s="172" t="s">
        <v>235</v>
      </c>
      <c r="C9" s="173" t="s">
        <v>56</v>
      </c>
      <c r="D9" s="176">
        <v>2</v>
      </c>
      <c r="E9" s="222"/>
      <c r="F9" s="141"/>
      <c r="G9" s="110"/>
      <c r="H9" s="158"/>
      <c r="I9" s="141"/>
      <c r="J9" s="141"/>
      <c r="K9" s="141"/>
      <c r="L9" s="141"/>
      <c r="M9" s="141"/>
      <c r="N9" s="141"/>
      <c r="O9" s="141"/>
      <c r="P9" s="141"/>
    </row>
    <row r="10" spans="1:16" s="70" customFormat="1" ht="38.25">
      <c r="A10" s="171">
        <v>7</v>
      </c>
      <c r="B10" s="177" t="s">
        <v>236</v>
      </c>
      <c r="C10" s="173" t="s">
        <v>56</v>
      </c>
      <c r="D10" s="176">
        <v>5</v>
      </c>
      <c r="E10" s="222"/>
      <c r="F10" s="141"/>
      <c r="G10" s="110"/>
      <c r="H10" s="158"/>
      <c r="I10" s="141"/>
      <c r="J10" s="141"/>
      <c r="K10" s="141"/>
      <c r="L10" s="141"/>
      <c r="M10" s="141"/>
      <c r="N10" s="141"/>
      <c r="O10" s="141"/>
      <c r="P10" s="141"/>
    </row>
    <row r="11" spans="1:16" s="70" customFormat="1" ht="38.25">
      <c r="A11" s="171">
        <v>8</v>
      </c>
      <c r="B11" s="177" t="s">
        <v>237</v>
      </c>
      <c r="C11" s="173" t="s">
        <v>56</v>
      </c>
      <c r="D11" s="178">
        <v>7</v>
      </c>
      <c r="E11" s="227"/>
      <c r="F11" s="141"/>
      <c r="G11" s="110"/>
      <c r="H11" s="158"/>
      <c r="I11" s="141"/>
      <c r="J11" s="141"/>
      <c r="K11" s="141"/>
      <c r="L11" s="141"/>
      <c r="M11" s="141"/>
      <c r="N11" s="141"/>
      <c r="O11" s="141"/>
      <c r="P11" s="141"/>
    </row>
    <row r="12" spans="1:16" s="70" customFormat="1" ht="25.5">
      <c r="A12" s="171">
        <v>9</v>
      </c>
      <c r="B12" s="177" t="s">
        <v>238</v>
      </c>
      <c r="C12" s="173" t="s">
        <v>56</v>
      </c>
      <c r="D12" s="178">
        <v>2</v>
      </c>
      <c r="E12" s="227"/>
      <c r="F12" s="141"/>
      <c r="G12" s="110"/>
      <c r="H12" s="158"/>
      <c r="I12" s="141"/>
      <c r="J12" s="141"/>
      <c r="K12" s="141"/>
      <c r="L12" s="141"/>
      <c r="M12" s="141"/>
      <c r="N12" s="141"/>
      <c r="O12" s="141"/>
      <c r="P12" s="141"/>
    </row>
    <row r="13" spans="1:16" s="70" customFormat="1" ht="25.5">
      <c r="A13" s="171">
        <v>10</v>
      </c>
      <c r="B13" s="177" t="s">
        <v>239</v>
      </c>
      <c r="C13" s="180" t="s">
        <v>56</v>
      </c>
      <c r="D13" s="178">
        <v>8</v>
      </c>
      <c r="E13" s="221"/>
      <c r="F13" s="141"/>
      <c r="G13" s="110"/>
      <c r="H13" s="158"/>
      <c r="I13" s="141"/>
      <c r="J13" s="141"/>
      <c r="K13" s="141"/>
      <c r="L13" s="141"/>
      <c r="M13" s="141"/>
      <c r="N13" s="141"/>
      <c r="O13" s="141"/>
      <c r="P13" s="141"/>
    </row>
    <row r="14" spans="1:16" s="70" customFormat="1" ht="25.5">
      <c r="A14" s="171">
        <v>11</v>
      </c>
      <c r="B14" s="177" t="s">
        <v>240</v>
      </c>
      <c r="C14" s="180" t="s">
        <v>56</v>
      </c>
      <c r="D14" s="178">
        <v>1</v>
      </c>
      <c r="E14" s="221"/>
      <c r="F14" s="141"/>
      <c r="G14" s="110"/>
      <c r="H14" s="158"/>
      <c r="I14" s="141"/>
      <c r="J14" s="141"/>
      <c r="K14" s="141"/>
      <c r="L14" s="141"/>
      <c r="M14" s="141"/>
      <c r="N14" s="141"/>
      <c r="O14" s="141"/>
      <c r="P14" s="141"/>
    </row>
    <row r="15" spans="1:16" s="70" customFormat="1" ht="12.75">
      <c r="A15" s="171">
        <v>12</v>
      </c>
      <c r="B15" s="182" t="s">
        <v>241</v>
      </c>
      <c r="C15" s="180" t="s">
        <v>14</v>
      </c>
      <c r="D15" s="183">
        <v>14</v>
      </c>
      <c r="E15" s="228"/>
      <c r="F15" s="141"/>
      <c r="G15" s="110"/>
      <c r="H15" s="158"/>
      <c r="I15" s="141"/>
      <c r="J15" s="141"/>
      <c r="K15" s="141"/>
      <c r="L15" s="141"/>
      <c r="M15" s="141"/>
      <c r="N15" s="141"/>
      <c r="O15" s="141"/>
      <c r="P15" s="141"/>
    </row>
    <row r="16" spans="1:16" s="70" customFormat="1" ht="12.75">
      <c r="A16" s="171">
        <v>13</v>
      </c>
      <c r="B16" s="182" t="s">
        <v>242</v>
      </c>
      <c r="C16" s="173" t="s">
        <v>5</v>
      </c>
      <c r="D16" s="185">
        <v>1</v>
      </c>
      <c r="E16" s="228"/>
      <c r="F16" s="141"/>
      <c r="G16" s="110"/>
      <c r="H16" s="158"/>
      <c r="I16" s="141"/>
      <c r="J16" s="141"/>
      <c r="K16" s="141"/>
      <c r="L16" s="141"/>
      <c r="M16" s="141"/>
      <c r="N16" s="141"/>
      <c r="O16" s="141"/>
      <c r="P16" s="141"/>
    </row>
    <row r="17" spans="1:16" s="78" customFormat="1" ht="38.25">
      <c r="A17" s="171">
        <v>14</v>
      </c>
      <c r="B17" s="186" t="s">
        <v>243</v>
      </c>
      <c r="C17" s="187" t="s">
        <v>244</v>
      </c>
      <c r="D17" s="188">
        <v>18</v>
      </c>
      <c r="E17" s="222"/>
      <c r="F17" s="141"/>
      <c r="G17" s="110"/>
      <c r="H17" s="158"/>
      <c r="I17" s="141"/>
      <c r="J17" s="141"/>
      <c r="K17" s="141"/>
      <c r="L17" s="141"/>
      <c r="M17" s="141"/>
      <c r="N17" s="141"/>
      <c r="O17" s="141"/>
      <c r="P17" s="141"/>
    </row>
    <row r="18" spans="1:16" s="78" customFormat="1" ht="38.25">
      <c r="A18" s="171">
        <v>15</v>
      </c>
      <c r="B18" s="186" t="s">
        <v>245</v>
      </c>
      <c r="C18" s="187" t="s">
        <v>244</v>
      </c>
      <c r="D18" s="188">
        <v>22</v>
      </c>
      <c r="E18" s="222"/>
      <c r="F18" s="141"/>
      <c r="G18" s="110"/>
      <c r="H18" s="158"/>
      <c r="I18" s="141"/>
      <c r="J18" s="141"/>
      <c r="K18" s="141"/>
      <c r="L18" s="141"/>
      <c r="M18" s="141"/>
      <c r="N18" s="141"/>
      <c r="O18" s="141"/>
      <c r="P18" s="141"/>
    </row>
    <row r="19" spans="1:16" s="78" customFormat="1" ht="25.5">
      <c r="A19" s="171">
        <v>16</v>
      </c>
      <c r="B19" s="189" t="s">
        <v>123</v>
      </c>
      <c r="C19" s="187" t="s">
        <v>14</v>
      </c>
      <c r="D19" s="187">
        <v>1</v>
      </c>
      <c r="E19" s="222"/>
      <c r="F19" s="141"/>
      <c r="G19" s="110"/>
      <c r="H19" s="158"/>
      <c r="I19" s="141"/>
      <c r="J19" s="141"/>
      <c r="K19" s="141"/>
      <c r="L19" s="141"/>
      <c r="M19" s="141"/>
      <c r="N19" s="141"/>
      <c r="O19" s="141"/>
      <c r="P19" s="141"/>
    </row>
    <row r="20" spans="1:16" s="78" customFormat="1" ht="25.5">
      <c r="A20" s="171">
        <v>17</v>
      </c>
      <c r="B20" s="186" t="s">
        <v>70</v>
      </c>
      <c r="C20" s="187" t="s">
        <v>2</v>
      </c>
      <c r="D20" s="190">
        <f>D4+D5</f>
        <v>231.60000000000002</v>
      </c>
      <c r="E20" s="221"/>
      <c r="F20" s="141"/>
      <c r="G20" s="110"/>
      <c r="H20" s="158"/>
      <c r="I20" s="141"/>
      <c r="J20" s="141"/>
      <c r="K20" s="141"/>
      <c r="L20" s="141"/>
      <c r="M20" s="141"/>
      <c r="N20" s="141"/>
      <c r="O20" s="141"/>
      <c r="P20" s="141"/>
    </row>
    <row r="21" spans="1:16" s="78" customFormat="1" ht="25.5">
      <c r="A21" s="171">
        <v>18</v>
      </c>
      <c r="B21" s="186" t="s">
        <v>71</v>
      </c>
      <c r="C21" s="187" t="s">
        <v>2</v>
      </c>
      <c r="D21" s="190">
        <f>D4+D5+D6+D7+D8</f>
        <v>299.3</v>
      </c>
      <c r="E21" s="221"/>
      <c r="F21" s="141"/>
      <c r="G21" s="110"/>
      <c r="H21" s="158"/>
      <c r="I21" s="141"/>
      <c r="J21" s="141"/>
      <c r="K21" s="141"/>
      <c r="L21" s="141"/>
      <c r="M21" s="141"/>
      <c r="N21" s="141"/>
      <c r="O21" s="141"/>
      <c r="P21" s="141"/>
    </row>
    <row r="22" spans="1:16" s="78" customFormat="1" ht="15.75">
      <c r="A22" s="171"/>
      <c r="B22" s="191" t="s">
        <v>167</v>
      </c>
      <c r="C22" s="192"/>
      <c r="D22" s="193"/>
      <c r="E22" s="220"/>
      <c r="F22" s="141"/>
      <c r="G22" s="110"/>
      <c r="H22" s="158"/>
      <c r="I22" s="141"/>
      <c r="J22" s="141"/>
      <c r="K22" s="141"/>
      <c r="L22" s="141"/>
      <c r="M22" s="141"/>
      <c r="N22" s="141"/>
      <c r="O22" s="141"/>
      <c r="P22" s="141"/>
    </row>
    <row r="23" spans="1:16" s="78" customFormat="1" ht="15.75" customHeight="1">
      <c r="A23" s="171">
        <v>19</v>
      </c>
      <c r="B23" s="177" t="s">
        <v>246</v>
      </c>
      <c r="C23" s="192" t="s">
        <v>5</v>
      </c>
      <c r="D23" s="193">
        <v>1</v>
      </c>
      <c r="E23" s="221"/>
      <c r="F23" s="141"/>
      <c r="G23" s="110"/>
      <c r="H23" s="158"/>
      <c r="I23" s="141"/>
      <c r="J23" s="141"/>
      <c r="K23" s="141"/>
      <c r="L23" s="141"/>
      <c r="M23" s="141"/>
      <c r="N23" s="141"/>
      <c r="O23" s="141"/>
      <c r="P23" s="181" t="s">
        <v>247</v>
      </c>
    </row>
    <row r="24" spans="1:16" s="78" customFormat="1" ht="15.75" customHeight="1">
      <c r="A24" s="171">
        <v>20</v>
      </c>
      <c r="B24" s="177" t="s">
        <v>248</v>
      </c>
      <c r="C24" s="192" t="s">
        <v>5</v>
      </c>
      <c r="D24" s="193">
        <v>1</v>
      </c>
      <c r="E24" s="221"/>
      <c r="F24" s="141"/>
      <c r="G24" s="110"/>
      <c r="H24" s="158"/>
      <c r="I24" s="141"/>
      <c r="J24" s="141"/>
      <c r="K24" s="141"/>
      <c r="L24" s="141"/>
      <c r="M24" s="141"/>
      <c r="N24" s="141"/>
      <c r="O24" s="141"/>
      <c r="P24" s="181" t="s">
        <v>249</v>
      </c>
    </row>
    <row r="25" spans="1:16" s="78" customFormat="1" ht="15.75">
      <c r="A25" s="171">
        <v>21</v>
      </c>
      <c r="B25" s="177" t="s">
        <v>250</v>
      </c>
      <c r="C25" s="192" t="s">
        <v>5</v>
      </c>
      <c r="D25" s="193">
        <v>1</v>
      </c>
      <c r="E25" s="220"/>
      <c r="F25" s="141"/>
      <c r="G25" s="110"/>
      <c r="H25" s="158"/>
      <c r="I25" s="141"/>
      <c r="J25" s="141"/>
      <c r="K25" s="141"/>
      <c r="L25" s="141"/>
      <c r="M25" s="141"/>
      <c r="N25" s="141"/>
      <c r="O25" s="141"/>
      <c r="P25" s="141"/>
    </row>
    <row r="26" spans="1:16" s="78" customFormat="1" ht="15.75">
      <c r="A26" s="171">
        <v>22</v>
      </c>
      <c r="B26" s="177" t="s">
        <v>251</v>
      </c>
      <c r="C26" s="192" t="s">
        <v>5</v>
      </c>
      <c r="D26" s="193">
        <v>1</v>
      </c>
      <c r="E26" s="220"/>
      <c r="F26" s="141"/>
      <c r="G26" s="110"/>
      <c r="H26" s="158"/>
      <c r="I26" s="141"/>
      <c r="J26" s="141"/>
      <c r="K26" s="141"/>
      <c r="L26" s="141"/>
      <c r="M26" s="141"/>
      <c r="N26" s="141"/>
      <c r="O26" s="141"/>
      <c r="P26" s="141"/>
    </row>
    <row r="27" spans="1:16" s="70" customFormat="1" ht="15" customHeight="1">
      <c r="A27" s="171">
        <v>23</v>
      </c>
      <c r="B27" s="177" t="s">
        <v>252</v>
      </c>
      <c r="C27" s="195" t="s">
        <v>2</v>
      </c>
      <c r="D27" s="174">
        <v>0.58</v>
      </c>
      <c r="E27" s="220"/>
      <c r="F27" s="141"/>
      <c r="G27" s="110"/>
      <c r="H27" s="158"/>
      <c r="I27" s="141"/>
      <c r="J27" s="141"/>
      <c r="K27" s="141"/>
      <c r="L27" s="141"/>
      <c r="M27" s="141"/>
      <c r="N27" s="141"/>
      <c r="O27" s="141"/>
      <c r="P27" s="141"/>
    </row>
    <row r="28" spans="1:16" s="70" customFormat="1" ht="15" customHeight="1">
      <c r="A28" s="171">
        <v>24</v>
      </c>
      <c r="B28" s="177" t="s">
        <v>253</v>
      </c>
      <c r="C28" s="195" t="s">
        <v>2</v>
      </c>
      <c r="D28" s="174">
        <v>0.85</v>
      </c>
      <c r="E28" s="220"/>
      <c r="F28" s="141"/>
      <c r="G28" s="110"/>
      <c r="H28" s="158"/>
      <c r="I28" s="141"/>
      <c r="J28" s="141"/>
      <c r="K28" s="141"/>
      <c r="L28" s="141"/>
      <c r="M28" s="141"/>
      <c r="N28" s="141"/>
      <c r="O28" s="141"/>
      <c r="P28" s="141"/>
    </row>
    <row r="29" spans="1:16" s="70" customFormat="1" ht="15" customHeight="1">
      <c r="A29" s="171">
        <v>25</v>
      </c>
      <c r="B29" s="182" t="s">
        <v>171</v>
      </c>
      <c r="C29" s="173" t="s">
        <v>5</v>
      </c>
      <c r="D29" s="193">
        <v>1</v>
      </c>
      <c r="E29" s="220"/>
      <c r="F29" s="141"/>
      <c r="G29" s="110"/>
      <c r="H29" s="158"/>
      <c r="I29" s="141"/>
      <c r="J29" s="141"/>
      <c r="K29" s="141"/>
      <c r="L29" s="141"/>
      <c r="M29" s="141"/>
      <c r="N29" s="141"/>
      <c r="O29" s="141"/>
      <c r="P29" s="141"/>
    </row>
    <row r="30" spans="1:16" s="70" customFormat="1" ht="17.25" customHeight="1">
      <c r="A30" s="274" t="s">
        <v>74</v>
      </c>
      <c r="B30" s="275"/>
      <c r="C30" s="275"/>
      <c r="D30" s="275"/>
      <c r="E30" s="285"/>
      <c r="F30" s="141"/>
      <c r="G30" s="110"/>
      <c r="H30" s="158"/>
      <c r="I30" s="141"/>
      <c r="J30" s="141"/>
      <c r="K30" s="141"/>
      <c r="L30" s="141"/>
      <c r="M30" s="141"/>
      <c r="N30" s="141"/>
      <c r="O30" s="141"/>
      <c r="P30" s="141"/>
    </row>
    <row r="31" spans="1:16" s="70" customFormat="1" ht="14.25">
      <c r="A31" s="187">
        <v>1</v>
      </c>
      <c r="B31" s="91" t="s">
        <v>488</v>
      </c>
      <c r="C31" s="97" t="s">
        <v>80</v>
      </c>
      <c r="D31" s="197">
        <v>723.5</v>
      </c>
      <c r="E31" s="225"/>
      <c r="F31" s="141"/>
      <c r="G31" s="110"/>
      <c r="H31" s="158"/>
      <c r="I31" s="141"/>
      <c r="J31" s="141"/>
      <c r="K31" s="141"/>
      <c r="L31" s="141"/>
      <c r="M31" s="141"/>
      <c r="N31" s="141"/>
      <c r="O31" s="141"/>
      <c r="P31" s="141"/>
    </row>
    <row r="32" spans="1:16" s="70" customFormat="1" ht="14.25">
      <c r="A32" s="187">
        <v>2</v>
      </c>
      <c r="B32" s="91" t="s">
        <v>489</v>
      </c>
      <c r="C32" s="97" t="s">
        <v>80</v>
      </c>
      <c r="D32" s="197">
        <v>723.5</v>
      </c>
      <c r="E32" s="225"/>
      <c r="F32" s="141"/>
      <c r="G32" s="110"/>
      <c r="H32" s="158"/>
      <c r="I32" s="141"/>
      <c r="J32" s="141"/>
      <c r="K32" s="141"/>
      <c r="L32" s="141"/>
      <c r="M32" s="141"/>
      <c r="N32" s="141"/>
      <c r="O32" s="141"/>
      <c r="P32" s="141"/>
    </row>
    <row r="33" spans="1:16" s="70" customFormat="1" ht="14.25">
      <c r="A33" s="187">
        <v>3</v>
      </c>
      <c r="B33" s="186" t="s">
        <v>206</v>
      </c>
      <c r="C33" s="196" t="s">
        <v>80</v>
      </c>
      <c r="D33" s="197">
        <v>4.2</v>
      </c>
      <c r="E33" s="226"/>
      <c r="F33" s="141"/>
      <c r="G33" s="110"/>
      <c r="H33" s="158"/>
      <c r="I33" s="141"/>
      <c r="J33" s="141"/>
      <c r="K33" s="141"/>
      <c r="L33" s="141"/>
      <c r="M33" s="141"/>
      <c r="N33" s="141"/>
      <c r="O33" s="141"/>
      <c r="P33" s="141"/>
    </row>
    <row r="34" spans="1:16" s="70" customFormat="1" ht="15.75" customHeight="1">
      <c r="A34" s="187">
        <v>4</v>
      </c>
      <c r="B34" s="186" t="s">
        <v>131</v>
      </c>
      <c r="C34" s="196" t="s">
        <v>80</v>
      </c>
      <c r="D34" s="197">
        <v>132</v>
      </c>
      <c r="E34" s="226"/>
      <c r="F34" s="141"/>
      <c r="G34" s="110"/>
      <c r="H34" s="158"/>
      <c r="I34" s="141"/>
      <c r="J34" s="141"/>
      <c r="K34" s="141"/>
      <c r="L34" s="141"/>
      <c r="M34" s="141"/>
      <c r="N34" s="141"/>
      <c r="O34" s="141"/>
      <c r="P34" s="141"/>
    </row>
    <row r="35" spans="1:16" s="70" customFormat="1" ht="25.5">
      <c r="A35" s="187">
        <v>5</v>
      </c>
      <c r="B35" s="186" t="s">
        <v>492</v>
      </c>
      <c r="C35" s="196" t="s">
        <v>80</v>
      </c>
      <c r="D35" s="197">
        <f>D31</f>
        <v>723.5</v>
      </c>
      <c r="E35" s="226"/>
      <c r="F35" s="141"/>
      <c r="G35" s="110"/>
      <c r="H35" s="158"/>
      <c r="I35" s="141"/>
      <c r="J35" s="141"/>
      <c r="K35" s="141"/>
      <c r="L35" s="141"/>
      <c r="M35" s="141"/>
      <c r="N35" s="141"/>
      <c r="O35" s="141"/>
      <c r="P35" s="141"/>
    </row>
    <row r="36" spans="1:16" s="70" customFormat="1" ht="25.5">
      <c r="A36" s="187">
        <v>6</v>
      </c>
      <c r="B36" s="186" t="s">
        <v>493</v>
      </c>
      <c r="C36" s="97" t="s">
        <v>80</v>
      </c>
      <c r="D36" s="197">
        <v>723.5</v>
      </c>
      <c r="E36" s="226"/>
      <c r="F36" s="141"/>
      <c r="G36" s="110"/>
      <c r="H36" s="158"/>
      <c r="I36" s="141"/>
      <c r="J36" s="141"/>
      <c r="K36" s="141"/>
      <c r="L36" s="141"/>
      <c r="M36" s="141"/>
      <c r="N36" s="141"/>
      <c r="O36" s="141"/>
      <c r="P36" s="141"/>
    </row>
    <row r="37" spans="1:16" s="70" customFormat="1" ht="14.25">
      <c r="A37" s="187">
        <v>7</v>
      </c>
      <c r="B37" s="186" t="s">
        <v>254</v>
      </c>
      <c r="C37" s="196" t="s">
        <v>80</v>
      </c>
      <c r="D37" s="197">
        <f>D33</f>
        <v>4.2</v>
      </c>
      <c r="E37" s="226"/>
      <c r="F37" s="141"/>
      <c r="G37" s="110"/>
      <c r="H37" s="158"/>
      <c r="I37" s="141"/>
      <c r="J37" s="141"/>
      <c r="K37" s="141"/>
      <c r="L37" s="141"/>
      <c r="M37" s="141"/>
      <c r="N37" s="141"/>
      <c r="O37" s="141"/>
      <c r="P37" s="141"/>
    </row>
    <row r="38" spans="1:16" s="70" customFormat="1" ht="25.5">
      <c r="A38" s="187">
        <v>8</v>
      </c>
      <c r="B38" s="186" t="s">
        <v>255</v>
      </c>
      <c r="C38" s="196" t="s">
        <v>80</v>
      </c>
      <c r="D38" s="197">
        <v>132</v>
      </c>
      <c r="E38" s="226"/>
      <c r="F38" s="141"/>
      <c r="G38" s="110"/>
      <c r="H38" s="158"/>
      <c r="I38" s="141"/>
      <c r="J38" s="141"/>
      <c r="K38" s="141"/>
      <c r="L38" s="141"/>
      <c r="M38" s="141"/>
      <c r="N38" s="141"/>
      <c r="O38" s="141"/>
      <c r="P38" s="141"/>
    </row>
    <row r="39" spans="1:17" s="70" customFormat="1" ht="14.25">
      <c r="A39" s="187">
        <v>9</v>
      </c>
      <c r="B39" s="186" t="s">
        <v>256</v>
      </c>
      <c r="C39" s="196" t="s">
        <v>76</v>
      </c>
      <c r="D39" s="197">
        <v>1168</v>
      </c>
      <c r="E39" s="225"/>
      <c r="F39" s="141"/>
      <c r="G39" s="110"/>
      <c r="H39" s="158"/>
      <c r="I39" s="141"/>
      <c r="J39" s="141"/>
      <c r="K39" s="141"/>
      <c r="L39" s="141"/>
      <c r="M39" s="141"/>
      <c r="N39" s="141"/>
      <c r="O39" s="141"/>
      <c r="P39" s="141"/>
      <c r="Q39" s="116"/>
    </row>
    <row r="40" spans="1:16" s="70" customFormat="1" ht="25.5">
      <c r="A40" s="187">
        <v>10</v>
      </c>
      <c r="B40" s="186" t="s">
        <v>257</v>
      </c>
      <c r="C40" s="196" t="s">
        <v>76</v>
      </c>
      <c r="D40" s="197">
        <f>1.5*0.6*299.3</f>
        <v>269.37</v>
      </c>
      <c r="E40" s="226"/>
      <c r="F40" s="141"/>
      <c r="G40" s="110"/>
      <c r="H40" s="158"/>
      <c r="I40" s="141"/>
      <c r="J40" s="141"/>
      <c r="K40" s="141"/>
      <c r="L40" s="141"/>
      <c r="M40" s="141"/>
      <c r="N40" s="141"/>
      <c r="O40" s="141"/>
      <c r="P40" s="141"/>
    </row>
    <row r="41" spans="1:17" s="70" customFormat="1" ht="38.25">
      <c r="A41" s="187">
        <v>11</v>
      </c>
      <c r="B41" s="186" t="s">
        <v>483</v>
      </c>
      <c r="C41" s="196" t="s">
        <v>76</v>
      </c>
      <c r="D41" s="197">
        <f>D39-D40-D42</f>
        <v>865.54</v>
      </c>
      <c r="E41" s="226"/>
      <c r="F41" s="141"/>
      <c r="G41" s="110"/>
      <c r="H41" s="158"/>
      <c r="I41" s="141"/>
      <c r="J41" s="141"/>
      <c r="K41" s="141"/>
      <c r="L41" s="141"/>
      <c r="M41" s="141"/>
      <c r="N41" s="141"/>
      <c r="O41" s="141"/>
      <c r="P41" s="141"/>
      <c r="Q41" s="116"/>
    </row>
    <row r="42" spans="1:17" s="70" customFormat="1" ht="25.5">
      <c r="A42" s="187">
        <v>12</v>
      </c>
      <c r="B42" s="186" t="s">
        <v>484</v>
      </c>
      <c r="C42" s="196" t="s">
        <v>76</v>
      </c>
      <c r="D42" s="197">
        <v>33.09</v>
      </c>
      <c r="E42" s="226"/>
      <c r="F42" s="141"/>
      <c r="G42" s="110"/>
      <c r="H42" s="158"/>
      <c r="I42" s="141"/>
      <c r="J42" s="141"/>
      <c r="K42" s="141"/>
      <c r="L42" s="141"/>
      <c r="M42" s="141"/>
      <c r="N42" s="141"/>
      <c r="O42" s="141"/>
      <c r="P42" s="141"/>
      <c r="Q42" s="116"/>
    </row>
    <row r="43" spans="1:16" s="70" customFormat="1" ht="38.25">
      <c r="A43" s="187">
        <v>13</v>
      </c>
      <c r="B43" s="186" t="s">
        <v>258</v>
      </c>
      <c r="C43" s="196" t="s">
        <v>2</v>
      </c>
      <c r="D43" s="197">
        <f>231.6+67.7</f>
        <v>299.3</v>
      </c>
      <c r="E43" s="226"/>
      <c r="F43" s="141"/>
      <c r="G43" s="110"/>
      <c r="H43" s="158"/>
      <c r="I43" s="141"/>
      <c r="J43" s="141"/>
      <c r="K43" s="141"/>
      <c r="L43" s="141"/>
      <c r="M43" s="141"/>
      <c r="N43" s="141"/>
      <c r="O43" s="141"/>
      <c r="P43" s="141"/>
    </row>
    <row r="44" spans="1:16" s="70" customFormat="1" ht="25.5">
      <c r="A44" s="187">
        <v>14</v>
      </c>
      <c r="B44" s="186" t="s">
        <v>259</v>
      </c>
      <c r="C44" s="196" t="s">
        <v>80</v>
      </c>
      <c r="D44" s="197">
        <f>2.2*2.5</f>
        <v>5.5</v>
      </c>
      <c r="E44" s="226"/>
      <c r="F44" s="141"/>
      <c r="G44" s="110"/>
      <c r="H44" s="158"/>
      <c r="I44" s="141"/>
      <c r="J44" s="141"/>
      <c r="K44" s="141"/>
      <c r="L44" s="141"/>
      <c r="M44" s="141"/>
      <c r="N44" s="141"/>
      <c r="O44" s="141"/>
      <c r="P44" s="141"/>
    </row>
    <row r="45" spans="1:16" s="70" customFormat="1" ht="15" customHeight="1">
      <c r="A45" s="187">
        <v>15</v>
      </c>
      <c r="B45" s="186" t="s">
        <v>81</v>
      </c>
      <c r="C45" s="196" t="s">
        <v>2</v>
      </c>
      <c r="D45" s="197">
        <f>D4+D5+D6+D7+D8</f>
        <v>299.3</v>
      </c>
      <c r="E45" s="226"/>
      <c r="F45" s="141"/>
      <c r="G45" s="110"/>
      <c r="H45" s="158"/>
      <c r="I45" s="141"/>
      <c r="J45" s="141"/>
      <c r="K45" s="141"/>
      <c r="L45" s="141"/>
      <c r="M45" s="141"/>
      <c r="N45" s="141"/>
      <c r="O45" s="141"/>
      <c r="P45" s="141"/>
    </row>
    <row r="46" spans="2:16" ht="12.75">
      <c r="B46"/>
      <c r="D46"/>
      <c r="E46" s="4"/>
      <c r="F46" s="4"/>
      <c r="G46" s="5"/>
      <c r="H46" s="5"/>
      <c r="I46" s="26"/>
      <c r="J46" s="27" t="s">
        <v>20</v>
      </c>
      <c r="K46" s="111"/>
      <c r="L46" s="111"/>
      <c r="M46" s="111"/>
      <c r="N46" s="111"/>
      <c r="O46" s="111"/>
      <c r="P46" s="112"/>
    </row>
    <row r="47" spans="1:7" s="9" customFormat="1" ht="14.25">
      <c r="A47" s="21" t="s">
        <v>21</v>
      </c>
      <c r="B47" s="22"/>
      <c r="C47" s="7"/>
      <c r="D47" s="7"/>
      <c r="E47" s="7"/>
      <c r="F47" s="7"/>
      <c r="G47" s="8"/>
    </row>
    <row r="48" spans="1:15" s="9" customFormat="1" ht="29.25" customHeight="1">
      <c r="A48" s="269" t="s">
        <v>481</v>
      </c>
      <c r="B48" s="269"/>
      <c r="C48" s="269"/>
      <c r="D48" s="269"/>
      <c r="E48" s="269"/>
      <c r="F48" s="269"/>
      <c r="G48" s="269"/>
      <c r="H48" s="269"/>
      <c r="I48" s="269"/>
      <c r="J48" s="269"/>
      <c r="K48" s="269"/>
      <c r="L48" s="269"/>
      <c r="M48" s="269"/>
      <c r="N48" s="269"/>
      <c r="O48" s="269"/>
    </row>
    <row r="49" spans="1:15" s="9" customFormat="1" ht="12" customHeight="1">
      <c r="A49" s="10"/>
      <c r="B49" s="23"/>
      <c r="C49" s="10"/>
      <c r="D49" s="10"/>
      <c r="E49" s="10"/>
      <c r="F49" s="10"/>
      <c r="G49" s="10"/>
      <c r="H49" s="10"/>
      <c r="I49" s="10"/>
      <c r="J49" s="10"/>
      <c r="K49" s="10"/>
      <c r="L49" s="10"/>
      <c r="M49" s="10"/>
      <c r="N49" s="10"/>
      <c r="O49" s="10"/>
    </row>
    <row r="50" spans="1:16" s="25" customFormat="1" ht="13.5" customHeight="1">
      <c r="A50" s="12"/>
      <c r="C50" s="14"/>
      <c r="D50" s="11"/>
      <c r="E50" s="11"/>
      <c r="F50" s="11"/>
      <c r="G50" s="12"/>
      <c r="H50" s="12"/>
      <c r="I50" s="13" t="s">
        <v>23</v>
      </c>
      <c r="J50" s="14"/>
      <c r="K50" s="11"/>
      <c r="L50" s="11"/>
      <c r="M50" s="12"/>
      <c r="N50" s="12"/>
      <c r="O50" s="12"/>
      <c r="P50" s="63"/>
    </row>
    <row r="51" spans="1:16" s="25" customFormat="1" ht="12.75">
      <c r="A51" s="12"/>
      <c r="B51" s="24" t="s">
        <v>22</v>
      </c>
      <c r="C51" s="14"/>
      <c r="D51" s="11"/>
      <c r="E51" s="11"/>
      <c r="F51" s="11"/>
      <c r="G51" s="12"/>
      <c r="H51" s="12"/>
      <c r="I51" s="15" t="s">
        <v>24</v>
      </c>
      <c r="J51" s="12"/>
      <c r="K51" s="12"/>
      <c r="L51" s="16"/>
      <c r="M51" s="12"/>
      <c r="N51" s="12"/>
      <c r="O51" s="12"/>
      <c r="P51" s="63"/>
    </row>
    <row r="52" spans="1:16" s="25" customFormat="1" ht="12.75">
      <c r="A52" s="12"/>
      <c r="B52" s="24"/>
      <c r="C52" s="14"/>
      <c r="D52" s="11"/>
      <c r="E52" s="240"/>
      <c r="F52" s="11"/>
      <c r="G52" s="12"/>
      <c r="H52" s="12"/>
      <c r="I52" s="15"/>
      <c r="J52" s="12"/>
      <c r="K52" s="12"/>
      <c r="L52" s="16"/>
      <c r="M52" s="12"/>
      <c r="N52" s="12"/>
      <c r="O52" s="12"/>
      <c r="P52" s="63"/>
    </row>
    <row r="53" spans="1:16" s="25" customFormat="1" ht="12.75">
      <c r="A53" s="12"/>
      <c r="B53" s="16" t="s">
        <v>138</v>
      </c>
      <c r="C53" s="14"/>
      <c r="D53" s="11"/>
      <c r="E53" s="11"/>
      <c r="F53" s="11"/>
      <c r="G53" s="12"/>
      <c r="H53" s="12"/>
      <c r="I53" s="16" t="s">
        <v>138</v>
      </c>
      <c r="J53" s="12"/>
      <c r="K53" s="12"/>
      <c r="L53" s="12"/>
      <c r="M53" s="12"/>
      <c r="N53" s="12"/>
      <c r="O53" s="12"/>
      <c r="P53" s="63"/>
    </row>
  </sheetData>
  <sheetProtection/>
  <mergeCells count="4">
    <mergeCell ref="E2:I2"/>
    <mergeCell ref="K2:O2"/>
    <mergeCell ref="A30:E30"/>
    <mergeCell ref="A48:O48"/>
  </mergeCells>
  <printOptions/>
  <pageMargins left="0.3937007874015748" right="0.3937007874015748" top="0.4724409448818898" bottom="0.5118110236220472" header="0.31496062992125984" footer="0.31496062992125984"/>
  <pageSetup horizontalDpi="600" verticalDpi="600" orientation="landscape" paperSize="9" scale="60" r:id="rId1"/>
  <headerFooter>
    <oddFooter>&amp;CLapa &amp;P no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7">
      <selection activeCell="A1" sqref="A1:B1"/>
    </sheetView>
  </sheetViews>
  <sheetFormatPr defaultColWidth="9.140625" defaultRowHeight="12.75"/>
  <cols>
    <col min="1" max="1" width="12.140625" style="0" customWidth="1"/>
    <col min="2" max="2" width="34.28125" style="2" customWidth="1"/>
    <col min="3" max="6" width="14.7109375" style="2" customWidth="1"/>
    <col min="7" max="7" width="14.7109375" style="0" customWidth="1"/>
  </cols>
  <sheetData>
    <row r="1" spans="1:15" s="31" customFormat="1" ht="15">
      <c r="A1" s="69" t="s">
        <v>501</v>
      </c>
      <c r="B1" s="230" t="s">
        <v>43</v>
      </c>
      <c r="C1" s="29"/>
      <c r="D1" s="29"/>
      <c r="O1" s="29"/>
    </row>
    <row r="2" spans="1:16" s="31" customFormat="1" ht="15">
      <c r="A2" s="29"/>
      <c r="B2" s="231"/>
      <c r="C2" s="29"/>
      <c r="D2" s="29"/>
      <c r="P2" s="29"/>
    </row>
    <row r="3" spans="1:7" ht="14.25">
      <c r="A3" s="32" t="s">
        <v>25</v>
      </c>
      <c r="B3" s="33"/>
      <c r="C3" s="33"/>
      <c r="D3" s="33"/>
      <c r="E3" s="33"/>
      <c r="F3" s="33"/>
      <c r="G3" s="34"/>
    </row>
    <row r="4" spans="1:7" ht="90">
      <c r="A4" s="35" t="s">
        <v>26</v>
      </c>
      <c r="B4" s="36" t="s">
        <v>445</v>
      </c>
      <c r="C4" s="19" t="s">
        <v>19</v>
      </c>
      <c r="D4" s="19" t="s">
        <v>36</v>
      </c>
      <c r="E4" s="19" t="s">
        <v>37</v>
      </c>
      <c r="F4" s="19" t="s">
        <v>38</v>
      </c>
      <c r="G4" s="19" t="s">
        <v>41</v>
      </c>
    </row>
    <row r="5" spans="1:7" ht="12.75">
      <c r="A5" s="35"/>
      <c r="B5" s="36"/>
      <c r="C5" s="19"/>
      <c r="D5" s="19"/>
      <c r="E5" s="19"/>
      <c r="F5" s="19"/>
      <c r="G5" s="19"/>
    </row>
    <row r="6" spans="1:7" ht="12.75">
      <c r="A6" s="37">
        <v>1.1</v>
      </c>
      <c r="B6" s="38" t="s">
        <v>446</v>
      </c>
      <c r="C6" s="19"/>
      <c r="D6" s="19"/>
      <c r="E6" s="19"/>
      <c r="F6" s="19"/>
      <c r="G6" s="19"/>
    </row>
    <row r="7" spans="1:7" ht="12.75">
      <c r="A7" s="41">
        <v>1.2</v>
      </c>
      <c r="B7" s="38" t="s">
        <v>449</v>
      </c>
      <c r="C7" s="19"/>
      <c r="D7" s="19"/>
      <c r="E7" s="19"/>
      <c r="F7" s="19"/>
      <c r="G7" s="19"/>
    </row>
    <row r="8" spans="1:7" ht="12.75">
      <c r="A8" s="41">
        <v>1.3</v>
      </c>
      <c r="B8" s="38" t="s">
        <v>450</v>
      </c>
      <c r="C8" s="19"/>
      <c r="D8" s="19"/>
      <c r="E8" s="19"/>
      <c r="F8" s="19"/>
      <c r="G8" s="19"/>
    </row>
    <row r="9" spans="1:7" ht="12.75">
      <c r="A9" s="42">
        <v>2.1</v>
      </c>
      <c r="B9" s="38" t="s">
        <v>451</v>
      </c>
      <c r="C9" s="19"/>
      <c r="D9" s="19"/>
      <c r="E9" s="19"/>
      <c r="F9" s="19"/>
      <c r="G9" s="19"/>
    </row>
    <row r="10" spans="1:7" ht="12.75">
      <c r="A10" s="43">
        <v>2.2</v>
      </c>
      <c r="B10" s="38" t="s">
        <v>452</v>
      </c>
      <c r="C10" s="19"/>
      <c r="D10" s="19"/>
      <c r="E10" s="19"/>
      <c r="F10" s="19"/>
      <c r="G10" s="19"/>
    </row>
    <row r="11" spans="1:7" ht="12.75">
      <c r="A11" s="35">
        <v>2.3</v>
      </c>
      <c r="B11" s="38" t="s">
        <v>453</v>
      </c>
      <c r="C11" s="19"/>
      <c r="D11" s="19"/>
      <c r="E11" s="19"/>
      <c r="F11" s="19"/>
      <c r="G11" s="19"/>
    </row>
    <row r="12" spans="1:7" ht="12.75">
      <c r="A12" s="35">
        <v>2.4</v>
      </c>
      <c r="B12" s="232" t="s">
        <v>454</v>
      </c>
      <c r="C12" s="19"/>
      <c r="D12" s="19"/>
      <c r="E12" s="19"/>
      <c r="F12" s="19"/>
      <c r="G12" s="19"/>
    </row>
    <row r="13" spans="1:7" ht="12.75">
      <c r="A13" s="35">
        <v>2.5</v>
      </c>
      <c r="B13" s="232" t="s">
        <v>455</v>
      </c>
      <c r="C13" s="19"/>
      <c r="D13" s="19"/>
      <c r="E13" s="19"/>
      <c r="F13" s="19"/>
      <c r="G13" s="19"/>
    </row>
    <row r="14" spans="1:7" ht="12.75">
      <c r="A14" s="35">
        <v>2.6</v>
      </c>
      <c r="B14" s="232" t="s">
        <v>456</v>
      </c>
      <c r="C14" s="19"/>
      <c r="D14" s="19"/>
      <c r="E14" s="19"/>
      <c r="F14" s="19"/>
      <c r="G14" s="19"/>
    </row>
    <row r="15" spans="1:7" ht="12.75">
      <c r="A15" s="35">
        <v>2.7</v>
      </c>
      <c r="B15" s="232" t="s">
        <v>457</v>
      </c>
      <c r="C15" s="19"/>
      <c r="D15" s="19"/>
      <c r="E15" s="19"/>
      <c r="F15" s="19"/>
      <c r="G15" s="19"/>
    </row>
    <row r="16" spans="1:7" ht="12.75">
      <c r="A16" s="35">
        <v>2.8</v>
      </c>
      <c r="B16" s="232" t="s">
        <v>458</v>
      </c>
      <c r="C16" s="19"/>
      <c r="D16" s="19"/>
      <c r="E16" s="19"/>
      <c r="F16" s="19"/>
      <c r="G16" s="19"/>
    </row>
    <row r="17" spans="1:7" ht="12.75">
      <c r="A17" s="35">
        <v>3.1</v>
      </c>
      <c r="B17" s="232" t="s">
        <v>459</v>
      </c>
      <c r="C17" s="19"/>
      <c r="D17" s="19"/>
      <c r="E17" s="19"/>
      <c r="F17" s="19"/>
      <c r="G17" s="19"/>
    </row>
    <row r="18" spans="1:7" ht="12.75">
      <c r="A18" s="35">
        <v>3.2</v>
      </c>
      <c r="B18" s="232" t="s">
        <v>460</v>
      </c>
      <c r="C18" s="19"/>
      <c r="D18" s="19"/>
      <c r="E18" s="19"/>
      <c r="F18" s="19"/>
      <c r="G18" s="19"/>
    </row>
    <row r="19" spans="1:7" ht="12.75">
      <c r="A19" s="35">
        <v>3.3</v>
      </c>
      <c r="B19" s="232" t="s">
        <v>461</v>
      </c>
      <c r="C19" s="19"/>
      <c r="D19" s="19"/>
      <c r="E19" s="19"/>
      <c r="F19" s="19"/>
      <c r="G19" s="19"/>
    </row>
    <row r="20" spans="1:7" ht="12.75">
      <c r="A20" s="35">
        <v>3.4</v>
      </c>
      <c r="B20" s="232" t="s">
        <v>463</v>
      </c>
      <c r="C20" s="19"/>
      <c r="D20" s="19"/>
      <c r="E20" s="19"/>
      <c r="F20" s="19"/>
      <c r="G20" s="19"/>
    </row>
    <row r="21" spans="1:7" ht="12.75">
      <c r="A21" s="35">
        <v>3.5</v>
      </c>
      <c r="B21" s="232" t="s">
        <v>462</v>
      </c>
      <c r="C21" s="19"/>
      <c r="D21" s="19"/>
      <c r="E21" s="19"/>
      <c r="F21" s="19"/>
      <c r="G21" s="19"/>
    </row>
    <row r="22" spans="1:7" ht="12.75">
      <c r="A22" s="35">
        <v>4.1</v>
      </c>
      <c r="B22" s="232" t="s">
        <v>464</v>
      </c>
      <c r="C22" s="19"/>
      <c r="D22" s="19"/>
      <c r="E22" s="19"/>
      <c r="F22" s="19"/>
      <c r="G22" s="19"/>
    </row>
    <row r="23" spans="1:7" ht="12.75">
      <c r="A23" s="35">
        <v>4.2</v>
      </c>
      <c r="B23" s="232" t="s">
        <v>465</v>
      </c>
      <c r="C23" s="19"/>
      <c r="D23" s="19"/>
      <c r="E23" s="19"/>
      <c r="F23" s="19"/>
      <c r="G23" s="19"/>
    </row>
    <row r="24" spans="1:7" ht="12.75">
      <c r="A24" s="35">
        <v>4.3</v>
      </c>
      <c r="B24" s="232" t="s">
        <v>466</v>
      </c>
      <c r="C24" s="19"/>
      <c r="D24" s="19"/>
      <c r="E24" s="19"/>
      <c r="F24" s="19"/>
      <c r="G24" s="19"/>
    </row>
    <row r="25" spans="1:7" ht="12.75">
      <c r="A25" s="35">
        <v>4.4</v>
      </c>
      <c r="B25" s="232" t="s">
        <v>467</v>
      </c>
      <c r="C25" s="19"/>
      <c r="D25" s="19"/>
      <c r="E25" s="19"/>
      <c r="F25" s="19"/>
      <c r="G25" s="19"/>
    </row>
    <row r="26" spans="1:7" ht="12.75">
      <c r="A26" s="35">
        <v>4.5</v>
      </c>
      <c r="B26" s="232" t="s">
        <v>467</v>
      </c>
      <c r="C26" s="19"/>
      <c r="D26" s="19"/>
      <c r="E26" s="19"/>
      <c r="F26" s="19"/>
      <c r="G26" s="19"/>
    </row>
    <row r="27" spans="1:7" ht="12.75">
      <c r="A27" s="35">
        <v>4.6</v>
      </c>
      <c r="B27" s="232" t="s">
        <v>467</v>
      </c>
      <c r="C27" s="19"/>
      <c r="D27" s="19"/>
      <c r="E27" s="19"/>
      <c r="F27" s="19"/>
      <c r="G27" s="19"/>
    </row>
    <row r="28" spans="1:7" ht="12.75">
      <c r="A28" s="35">
        <v>4.7</v>
      </c>
      <c r="B28" s="232" t="s">
        <v>468</v>
      </c>
      <c r="C28" s="19"/>
      <c r="D28" s="19"/>
      <c r="E28" s="19"/>
      <c r="F28" s="19"/>
      <c r="G28" s="19"/>
    </row>
    <row r="29" spans="1:7" ht="12.75">
      <c r="A29" s="35">
        <v>4.8</v>
      </c>
      <c r="B29" s="232" t="s">
        <v>469</v>
      </c>
      <c r="C29" s="19"/>
      <c r="D29" s="19"/>
      <c r="E29" s="19"/>
      <c r="F29" s="19"/>
      <c r="G29" s="19"/>
    </row>
    <row r="30" spans="1:7" ht="12.75">
      <c r="A30" s="35">
        <v>4.9</v>
      </c>
      <c r="B30" s="232" t="s">
        <v>470</v>
      </c>
      <c r="C30" s="19"/>
      <c r="D30" s="19"/>
      <c r="E30" s="19"/>
      <c r="F30" s="19"/>
      <c r="G30" s="19"/>
    </row>
    <row r="31" spans="1:7" ht="12.75">
      <c r="A31" s="238">
        <v>4.1</v>
      </c>
      <c r="B31" s="232" t="s">
        <v>471</v>
      </c>
      <c r="C31" s="19"/>
      <c r="D31" s="19"/>
      <c r="E31" s="19"/>
      <c r="F31" s="19"/>
      <c r="G31" s="19"/>
    </row>
    <row r="32" spans="1:7" ht="12.75">
      <c r="A32" s="35">
        <v>4.11</v>
      </c>
      <c r="B32" s="232" t="s">
        <v>472</v>
      </c>
      <c r="C32" s="19"/>
      <c r="D32" s="19"/>
      <c r="E32" s="19"/>
      <c r="F32" s="19"/>
      <c r="G32" s="19"/>
    </row>
    <row r="33" spans="1:7" ht="12.75">
      <c r="A33" s="35">
        <v>4.12</v>
      </c>
      <c r="B33" s="232" t="s">
        <v>473</v>
      </c>
      <c r="C33" s="19"/>
      <c r="D33" s="19"/>
      <c r="E33" s="19"/>
      <c r="F33" s="19"/>
      <c r="G33" s="19"/>
    </row>
    <row r="34" spans="1:7" ht="12.75">
      <c r="A34" s="35">
        <v>4.13</v>
      </c>
      <c r="B34" s="232" t="s">
        <v>473</v>
      </c>
      <c r="C34" s="19"/>
      <c r="D34" s="19"/>
      <c r="E34" s="19"/>
      <c r="F34" s="19"/>
      <c r="G34" s="19"/>
    </row>
    <row r="35" spans="1:7" ht="12.75">
      <c r="A35" s="35">
        <v>4.14</v>
      </c>
      <c r="B35" s="232" t="s">
        <v>473</v>
      </c>
      <c r="C35" s="19"/>
      <c r="D35" s="19"/>
      <c r="E35" s="19"/>
      <c r="F35" s="19"/>
      <c r="G35" s="19"/>
    </row>
    <row r="36" spans="1:7" ht="12.75">
      <c r="A36" s="35">
        <v>4.15</v>
      </c>
      <c r="B36" s="232" t="s">
        <v>474</v>
      </c>
      <c r="C36" s="39"/>
      <c r="D36" s="39"/>
      <c r="E36" s="39"/>
      <c r="F36" s="39"/>
      <c r="G36" s="40"/>
    </row>
    <row r="37" spans="1:7" ht="12.75">
      <c r="A37" s="35">
        <v>5.1</v>
      </c>
      <c r="B37" s="38" t="s">
        <v>475</v>
      </c>
      <c r="C37" s="39"/>
      <c r="D37" s="39"/>
      <c r="E37" s="39"/>
      <c r="F37" s="39"/>
      <c r="G37" s="40"/>
    </row>
    <row r="38" spans="1:7" ht="12.75">
      <c r="A38" s="35">
        <v>5.2</v>
      </c>
      <c r="B38" s="38" t="s">
        <v>477</v>
      </c>
      <c r="C38" s="39"/>
      <c r="D38" s="39"/>
      <c r="E38" s="39"/>
      <c r="F38" s="39"/>
      <c r="G38" s="40"/>
    </row>
    <row r="39" spans="1:7" ht="12.75">
      <c r="A39" s="35">
        <v>5.3</v>
      </c>
      <c r="B39" s="38" t="s">
        <v>476</v>
      </c>
      <c r="C39" s="39"/>
      <c r="D39" s="39"/>
      <c r="E39" s="39"/>
      <c r="F39" s="39"/>
      <c r="G39" s="40"/>
    </row>
    <row r="40" spans="1:7" ht="12.75">
      <c r="A40" s="35">
        <v>6.1</v>
      </c>
      <c r="B40" s="38" t="s">
        <v>478</v>
      </c>
      <c r="C40" s="44"/>
      <c r="D40" s="44"/>
      <c r="E40" s="44"/>
      <c r="F40" s="44"/>
      <c r="G40" s="44"/>
    </row>
    <row r="41" spans="1:7" ht="12.75">
      <c r="A41" s="43">
        <v>6.2</v>
      </c>
      <c r="B41" s="38" t="s">
        <v>479</v>
      </c>
      <c r="C41" s="44"/>
      <c r="D41" s="44"/>
      <c r="E41" s="44"/>
      <c r="F41" s="44"/>
      <c r="G41" s="44"/>
    </row>
    <row r="42" spans="1:7" ht="12.75">
      <c r="A42" s="43"/>
      <c r="B42" s="38"/>
      <c r="C42" s="44"/>
      <c r="D42" s="44"/>
      <c r="E42" s="44"/>
      <c r="F42" s="44"/>
      <c r="G42" s="44"/>
    </row>
    <row r="43" spans="1:7" ht="12.75">
      <c r="A43" s="45"/>
      <c r="B43" s="233" t="s">
        <v>27</v>
      </c>
      <c r="C43" s="46"/>
      <c r="D43" s="46"/>
      <c r="E43" s="46"/>
      <c r="F43" s="46"/>
      <c r="G43" s="47"/>
    </row>
    <row r="44" spans="1:7" ht="18">
      <c r="A44" s="45"/>
      <c r="B44" s="233" t="s">
        <v>28</v>
      </c>
      <c r="C44" s="48" t="s">
        <v>29</v>
      </c>
      <c r="D44" s="46"/>
      <c r="E44" s="46"/>
      <c r="F44" s="46"/>
      <c r="G44" s="47"/>
    </row>
    <row r="45" spans="1:7" ht="18">
      <c r="A45" s="45"/>
      <c r="B45" s="233" t="s">
        <v>27</v>
      </c>
      <c r="C45" s="48" t="s">
        <v>29</v>
      </c>
      <c r="D45" s="46"/>
      <c r="E45" s="46"/>
      <c r="F45" s="46"/>
      <c r="G45" s="44"/>
    </row>
    <row r="46" spans="1:7" ht="18">
      <c r="A46" s="28"/>
      <c r="B46" s="234"/>
      <c r="C46" s="50"/>
      <c r="D46" s="49"/>
      <c r="E46" s="49"/>
      <c r="F46" s="49"/>
      <c r="G46" s="51"/>
    </row>
    <row r="47" spans="1:7" ht="18">
      <c r="A47" s="21" t="s">
        <v>30</v>
      </c>
      <c r="B47" s="234"/>
      <c r="C47" s="50"/>
      <c r="D47" s="49"/>
      <c r="E47" s="49"/>
      <c r="F47" s="49"/>
      <c r="G47" s="51"/>
    </row>
    <row r="48" spans="1:7" ht="18">
      <c r="A48" s="28"/>
      <c r="B48" s="234"/>
      <c r="C48" s="50"/>
      <c r="D48" s="49"/>
      <c r="E48" s="49"/>
      <c r="F48" s="49"/>
      <c r="G48" s="51"/>
    </row>
    <row r="49" spans="1:7" ht="12.75">
      <c r="A49" s="52" t="s">
        <v>31</v>
      </c>
      <c r="B49" s="53"/>
      <c r="C49" s="53"/>
      <c r="D49" s="53"/>
      <c r="E49" s="53"/>
      <c r="F49" s="53"/>
      <c r="G49" s="54"/>
    </row>
    <row r="50" spans="1:7" ht="46.5" customHeight="1">
      <c r="A50" s="267" t="s">
        <v>480</v>
      </c>
      <c r="B50" s="267"/>
      <c r="C50" s="267"/>
      <c r="D50" s="267"/>
      <c r="E50" s="267"/>
      <c r="F50" s="267"/>
      <c r="G50" s="267"/>
    </row>
    <row r="51" spans="1:7" ht="14.25">
      <c r="A51" s="55"/>
      <c r="B51" s="235"/>
      <c r="C51" s="56"/>
      <c r="D51" s="56"/>
      <c r="E51" s="56"/>
      <c r="F51" s="56"/>
      <c r="G51" s="56"/>
    </row>
    <row r="52" spans="1:7" ht="28.5" customHeight="1">
      <c r="A52" s="268" t="s">
        <v>42</v>
      </c>
      <c r="B52" s="268"/>
      <c r="C52" s="268"/>
      <c r="D52" s="268"/>
      <c r="E52" s="268"/>
      <c r="F52" s="268"/>
      <c r="G52" s="268"/>
    </row>
    <row r="53" spans="1:7" ht="12.75">
      <c r="A53" s="3"/>
      <c r="B53" s="3"/>
      <c r="C53" s="3"/>
      <c r="D53" s="3"/>
      <c r="E53" s="3"/>
      <c r="F53" s="3"/>
      <c r="G53" s="3"/>
    </row>
    <row r="54" spans="1:7" ht="12.75">
      <c r="A54" s="3"/>
      <c r="B54" s="3"/>
      <c r="C54" s="3"/>
      <c r="D54" s="3"/>
      <c r="E54" s="3"/>
      <c r="F54" s="3"/>
      <c r="G54" s="3"/>
    </row>
    <row r="55" spans="1:7" ht="12.75">
      <c r="A55" s="3"/>
      <c r="B55" s="3"/>
      <c r="C55" s="3"/>
      <c r="D55" s="3"/>
      <c r="E55" s="3"/>
      <c r="F55" s="3"/>
      <c r="G55" s="3"/>
    </row>
    <row r="56" spans="1:7" ht="12.75">
      <c r="A56" s="57"/>
      <c r="B56" s="236" t="s">
        <v>32</v>
      </c>
      <c r="C56" s="58"/>
      <c r="D56" s="59"/>
      <c r="E56" s="60"/>
      <c r="F56" s="61"/>
      <c r="G56" s="61"/>
    </row>
    <row r="57" spans="1:7" ht="12.75">
      <c r="A57" s="57"/>
      <c r="B57" s="237"/>
      <c r="C57" s="58"/>
      <c r="D57" s="59"/>
      <c r="E57" s="57"/>
      <c r="F57" s="61"/>
      <c r="G57" s="61"/>
    </row>
    <row r="58" spans="1:7" ht="12.75">
      <c r="A58" s="57"/>
      <c r="B58" s="236" t="s">
        <v>140</v>
      </c>
      <c r="C58" s="58"/>
      <c r="D58" s="59"/>
      <c r="E58" s="57"/>
      <c r="F58" s="61"/>
      <c r="G58" s="61"/>
    </row>
    <row r="59" spans="1:7" ht="12.75">
      <c r="A59" s="57"/>
      <c r="B59" s="236"/>
      <c r="C59" s="58"/>
      <c r="D59" s="59"/>
      <c r="E59" s="57"/>
      <c r="F59" s="61"/>
      <c r="G59" s="61"/>
    </row>
    <row r="60" spans="1:7" ht="12.75">
      <c r="A60" s="57"/>
      <c r="B60" s="236"/>
      <c r="C60" s="58"/>
      <c r="D60" s="59"/>
      <c r="E60" s="57"/>
      <c r="F60" s="61"/>
      <c r="G60" s="61"/>
    </row>
    <row r="61" spans="1:7" ht="12.75">
      <c r="A61" s="57"/>
      <c r="B61" s="236"/>
      <c r="C61" s="58"/>
      <c r="D61" s="59"/>
      <c r="E61" s="57"/>
      <c r="F61" s="61"/>
      <c r="G61" s="61"/>
    </row>
    <row r="62" spans="1:7" ht="12.75">
      <c r="A62" s="57"/>
      <c r="B62" s="236" t="s">
        <v>33</v>
      </c>
      <c r="C62" s="58"/>
      <c r="D62" s="59"/>
      <c r="E62" s="61"/>
      <c r="F62" s="61"/>
      <c r="G62" s="61"/>
    </row>
    <row r="63" spans="1:7" ht="12.75">
      <c r="A63" s="57"/>
      <c r="B63" s="236" t="s">
        <v>34</v>
      </c>
      <c r="C63" s="58"/>
      <c r="D63" s="59"/>
      <c r="E63" s="61"/>
      <c r="F63" s="61"/>
      <c r="G63" s="61"/>
    </row>
    <row r="64" spans="1:7" ht="12.75">
      <c r="A64" s="57"/>
      <c r="B64" s="236"/>
      <c r="C64" s="58"/>
      <c r="D64" s="59"/>
      <c r="E64" s="61"/>
      <c r="F64" s="61"/>
      <c r="G64" s="61"/>
    </row>
    <row r="65" spans="1:7" ht="12.75">
      <c r="A65" s="57"/>
      <c r="B65" s="236" t="str">
        <f>B58</f>
        <v>2015. gada ___ .aprīlī</v>
      </c>
      <c r="C65" s="58"/>
      <c r="D65" s="59"/>
      <c r="E65" s="61"/>
      <c r="F65" s="61"/>
      <c r="G65" s="61"/>
    </row>
  </sheetData>
  <sheetProtection/>
  <mergeCells count="2">
    <mergeCell ref="A50:G50"/>
    <mergeCell ref="A52:G52"/>
  </mergeCells>
  <printOptions/>
  <pageMargins left="0.7874015748031497" right="0.4724409448818898" top="0.8267716535433072" bottom="0.7480314960629921" header="0.31496062992125984" footer="0.31496062992125984"/>
  <pageSetup fitToHeight="1" fitToWidth="1" horizontalDpi="600" verticalDpi="600" orientation="portrait" paperSize="9" scale="74" r:id="rId1"/>
  <headerFooter>
    <oddFooter>&amp;CLapa &amp;P no &amp;N</oddFooter>
  </headerFooter>
</worksheet>
</file>

<file path=xl/worksheets/sheet20.xml><?xml version="1.0" encoding="utf-8"?>
<worksheet xmlns="http://schemas.openxmlformats.org/spreadsheetml/2006/main" xmlns:r="http://schemas.openxmlformats.org/officeDocument/2006/relationships">
  <dimension ref="A1:IC57"/>
  <sheetViews>
    <sheetView zoomScalePageLayoutView="0" workbookViewId="0" topLeftCell="A3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229</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0" customFormat="1" ht="25.5">
      <c r="A4" s="196">
        <v>1</v>
      </c>
      <c r="B4" s="189" t="s">
        <v>260</v>
      </c>
      <c r="C4" s="187" t="s">
        <v>2</v>
      </c>
      <c r="D4" s="190">
        <f>4.4+2.8</f>
        <v>7.2</v>
      </c>
      <c r="E4" s="220"/>
      <c r="F4" s="141"/>
      <c r="G4" s="110"/>
      <c r="H4" s="158"/>
      <c r="I4" s="141"/>
      <c r="J4" s="141"/>
      <c r="K4" s="141"/>
      <c r="L4" s="141"/>
      <c r="M4" s="141"/>
      <c r="N4" s="141"/>
      <c r="O4" s="141"/>
      <c r="P4" s="141"/>
    </row>
    <row r="5" spans="1:237" s="72" customFormat="1" ht="25.5">
      <c r="A5" s="196">
        <v>2</v>
      </c>
      <c r="B5" s="189" t="s">
        <v>261</v>
      </c>
      <c r="C5" s="187" t="s">
        <v>2</v>
      </c>
      <c r="D5" s="190">
        <f>94+7</f>
        <v>101</v>
      </c>
      <c r="E5" s="220"/>
      <c r="F5" s="141"/>
      <c r="G5" s="110"/>
      <c r="H5" s="158"/>
      <c r="I5" s="141"/>
      <c r="J5" s="141"/>
      <c r="K5" s="141"/>
      <c r="L5" s="141"/>
      <c r="M5" s="141"/>
      <c r="N5" s="141"/>
      <c r="O5" s="141"/>
      <c r="P5" s="141"/>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row>
    <row r="6" spans="1:237" s="72" customFormat="1" ht="25.5">
      <c r="A6" s="196">
        <v>3</v>
      </c>
      <c r="B6" s="189" t="s">
        <v>262</v>
      </c>
      <c r="C6" s="187" t="s">
        <v>2</v>
      </c>
      <c r="D6" s="190">
        <f>29.5+2.9</f>
        <v>32.4</v>
      </c>
      <c r="E6" s="220"/>
      <c r="F6" s="141"/>
      <c r="G6" s="110"/>
      <c r="H6" s="158"/>
      <c r="I6" s="141"/>
      <c r="J6" s="141"/>
      <c r="K6" s="141"/>
      <c r="L6" s="141"/>
      <c r="M6" s="141"/>
      <c r="N6" s="141"/>
      <c r="O6" s="141"/>
      <c r="P6" s="141"/>
      <c r="Q6" s="116"/>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row>
    <row r="7" spans="1:237" s="72" customFormat="1" ht="25.5">
      <c r="A7" s="196">
        <v>4</v>
      </c>
      <c r="B7" s="189" t="s">
        <v>263</v>
      </c>
      <c r="C7" s="187" t="s">
        <v>2</v>
      </c>
      <c r="D7" s="190">
        <v>2.8</v>
      </c>
      <c r="E7" s="220"/>
      <c r="F7" s="141"/>
      <c r="G7" s="110"/>
      <c r="H7" s="158"/>
      <c r="I7" s="141"/>
      <c r="J7" s="141"/>
      <c r="K7" s="141"/>
      <c r="L7" s="141"/>
      <c r="M7" s="141"/>
      <c r="N7" s="141"/>
      <c r="O7" s="141"/>
      <c r="P7" s="141"/>
      <c r="Q7" s="116"/>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25.5">
      <c r="A8" s="196">
        <v>5</v>
      </c>
      <c r="B8" s="189" t="s">
        <v>264</v>
      </c>
      <c r="C8" s="187" t="s">
        <v>2</v>
      </c>
      <c r="D8" s="190">
        <v>39.5</v>
      </c>
      <c r="E8" s="220"/>
      <c r="F8" s="141"/>
      <c r="G8" s="110"/>
      <c r="H8" s="158"/>
      <c r="I8" s="141"/>
      <c r="J8" s="141"/>
      <c r="K8" s="141"/>
      <c r="L8" s="141"/>
      <c r="M8" s="141"/>
      <c r="N8" s="141"/>
      <c r="O8" s="141"/>
      <c r="P8" s="141"/>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14.25" customHeight="1">
      <c r="A9" s="196">
        <v>6</v>
      </c>
      <c r="B9" s="189" t="s">
        <v>265</v>
      </c>
      <c r="C9" s="199" t="s">
        <v>14</v>
      </c>
      <c r="D9" s="188">
        <v>5</v>
      </c>
      <c r="E9" s="220"/>
      <c r="F9" s="141"/>
      <c r="G9" s="110"/>
      <c r="H9" s="158"/>
      <c r="I9" s="141"/>
      <c r="J9" s="141"/>
      <c r="K9" s="141"/>
      <c r="L9" s="141"/>
      <c r="M9" s="141"/>
      <c r="N9" s="141"/>
      <c r="O9" s="141"/>
      <c r="P9" s="141"/>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14.25" customHeight="1">
      <c r="A10" s="196">
        <v>7</v>
      </c>
      <c r="B10" s="189" t="s">
        <v>266</v>
      </c>
      <c r="C10" s="199" t="s">
        <v>14</v>
      </c>
      <c r="D10" s="188">
        <v>15</v>
      </c>
      <c r="E10" s="220"/>
      <c r="F10" s="141"/>
      <c r="G10" s="110"/>
      <c r="H10" s="158"/>
      <c r="I10" s="141"/>
      <c r="J10" s="141"/>
      <c r="K10" s="141"/>
      <c r="L10" s="141"/>
      <c r="M10" s="141"/>
      <c r="N10" s="141"/>
      <c r="O10" s="141"/>
      <c r="P10" s="141"/>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14.25" customHeight="1">
      <c r="A11" s="196">
        <v>8</v>
      </c>
      <c r="B11" s="189" t="s">
        <v>267</v>
      </c>
      <c r="C11" s="199" t="s">
        <v>14</v>
      </c>
      <c r="D11" s="188">
        <v>11</v>
      </c>
      <c r="E11" s="220"/>
      <c r="F11" s="141"/>
      <c r="G11" s="110"/>
      <c r="H11" s="158"/>
      <c r="I11" s="141"/>
      <c r="J11" s="141"/>
      <c r="K11" s="141"/>
      <c r="L11" s="141"/>
      <c r="M11" s="141"/>
      <c r="N11" s="141"/>
      <c r="O11" s="141"/>
      <c r="P11" s="141"/>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14.25" customHeight="1">
      <c r="A12" s="196">
        <v>9</v>
      </c>
      <c r="B12" s="189" t="s">
        <v>268</v>
      </c>
      <c r="C12" s="199" t="s">
        <v>14</v>
      </c>
      <c r="D12" s="188">
        <v>4</v>
      </c>
      <c r="E12" s="220"/>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15.75">
      <c r="A13" s="196">
        <v>10</v>
      </c>
      <c r="B13" s="189" t="s">
        <v>269</v>
      </c>
      <c r="C13" s="199" t="s">
        <v>14</v>
      </c>
      <c r="D13" s="188">
        <v>7</v>
      </c>
      <c r="E13" s="220"/>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5" customHeight="1">
      <c r="A14" s="196">
        <v>11</v>
      </c>
      <c r="B14" s="189" t="s">
        <v>270</v>
      </c>
      <c r="C14" s="199" t="s">
        <v>14</v>
      </c>
      <c r="D14" s="188">
        <v>9</v>
      </c>
      <c r="E14" s="221"/>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5" customHeight="1">
      <c r="A15" s="196">
        <v>12</v>
      </c>
      <c r="B15" s="189" t="s">
        <v>271</v>
      </c>
      <c r="C15" s="199" t="s">
        <v>14</v>
      </c>
      <c r="D15" s="188">
        <v>18</v>
      </c>
      <c r="E15" s="220"/>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25.5">
      <c r="A16" s="196">
        <v>13</v>
      </c>
      <c r="B16" s="189" t="s">
        <v>272</v>
      </c>
      <c r="C16" s="199" t="s">
        <v>14</v>
      </c>
      <c r="D16" s="188">
        <v>9</v>
      </c>
      <c r="E16" s="220"/>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5" customHeight="1">
      <c r="A17" s="196">
        <v>14</v>
      </c>
      <c r="B17" s="189" t="s">
        <v>273</v>
      </c>
      <c r="C17" s="199" t="s">
        <v>14</v>
      </c>
      <c r="D17" s="188">
        <v>9</v>
      </c>
      <c r="E17" s="220"/>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5" customHeight="1">
      <c r="A18" s="196">
        <v>15</v>
      </c>
      <c r="B18" s="189" t="s">
        <v>274</v>
      </c>
      <c r="C18" s="199" t="s">
        <v>14</v>
      </c>
      <c r="D18" s="188">
        <v>1</v>
      </c>
      <c r="E18" s="220"/>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25.5">
      <c r="A19" s="196">
        <v>16</v>
      </c>
      <c r="B19" s="189" t="s">
        <v>118</v>
      </c>
      <c r="C19" s="187" t="s">
        <v>3</v>
      </c>
      <c r="D19" s="188">
        <v>1</v>
      </c>
      <c r="F19" s="141"/>
      <c r="G19" s="110"/>
      <c r="H19" s="158"/>
      <c r="I19" s="141"/>
      <c r="J19" s="141"/>
      <c r="K19" s="141"/>
      <c r="L19" s="141"/>
      <c r="M19" s="141"/>
      <c r="N19" s="141"/>
      <c r="O19" s="141"/>
      <c r="P19" s="200" t="s">
        <v>275</v>
      </c>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5" customHeight="1">
      <c r="A20" s="196">
        <v>17</v>
      </c>
      <c r="B20" s="189" t="s">
        <v>276</v>
      </c>
      <c r="C20" s="199" t="s">
        <v>14</v>
      </c>
      <c r="D20" s="188">
        <v>1</v>
      </c>
      <c r="E20" s="220"/>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5" customHeight="1">
      <c r="A21" s="196">
        <v>18</v>
      </c>
      <c r="B21" s="189" t="s">
        <v>277</v>
      </c>
      <c r="C21" s="199" t="s">
        <v>14</v>
      </c>
      <c r="D21" s="188">
        <v>1</v>
      </c>
      <c r="E21" s="220"/>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5" customHeight="1">
      <c r="A22" s="196">
        <v>19</v>
      </c>
      <c r="B22" s="189" t="s">
        <v>278</v>
      </c>
      <c r="C22" s="199" t="s">
        <v>14</v>
      </c>
      <c r="D22" s="188">
        <v>1</v>
      </c>
      <c r="E22" s="220"/>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25.5">
      <c r="A23" s="196">
        <v>20</v>
      </c>
      <c r="B23" s="182" t="s">
        <v>279</v>
      </c>
      <c r="C23" s="180" t="s">
        <v>2</v>
      </c>
      <c r="D23" s="201">
        <v>10.4</v>
      </c>
      <c r="E23" s="220"/>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15.75">
      <c r="A24" s="196">
        <v>21</v>
      </c>
      <c r="B24" s="189" t="s">
        <v>280</v>
      </c>
      <c r="C24" s="199" t="s">
        <v>14</v>
      </c>
      <c r="D24" s="188">
        <v>33</v>
      </c>
      <c r="E24" s="220"/>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39.75" customHeight="1">
      <c r="A25" s="196">
        <v>22</v>
      </c>
      <c r="B25" s="186" t="s">
        <v>281</v>
      </c>
      <c r="C25" s="199" t="s">
        <v>14</v>
      </c>
      <c r="D25" s="188">
        <v>24</v>
      </c>
      <c r="E25" s="222"/>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2.75">
      <c r="A26" s="196">
        <v>23</v>
      </c>
      <c r="B26" s="182" t="s">
        <v>282</v>
      </c>
      <c r="C26" s="199" t="s">
        <v>6</v>
      </c>
      <c r="D26" s="188">
        <v>8</v>
      </c>
      <c r="E26" s="222"/>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38.25">
      <c r="A27" s="196">
        <v>24</v>
      </c>
      <c r="B27" s="186" t="s">
        <v>283</v>
      </c>
      <c r="C27" s="199" t="s">
        <v>14</v>
      </c>
      <c r="D27" s="188">
        <v>26</v>
      </c>
      <c r="E27" s="222"/>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25.5">
      <c r="A28" s="196">
        <v>25</v>
      </c>
      <c r="B28" s="186" t="s">
        <v>284</v>
      </c>
      <c r="C28" s="187" t="s">
        <v>3</v>
      </c>
      <c r="D28" s="187">
        <v>2</v>
      </c>
      <c r="E28" s="222"/>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5.5">
      <c r="A29" s="196">
        <v>26</v>
      </c>
      <c r="B29" s="189" t="s">
        <v>123</v>
      </c>
      <c r="C29" s="187" t="s">
        <v>14</v>
      </c>
      <c r="D29" s="187">
        <v>5</v>
      </c>
      <c r="E29" s="222"/>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5" customHeight="1">
      <c r="A30" s="196">
        <v>27</v>
      </c>
      <c r="B30" s="186" t="s">
        <v>124</v>
      </c>
      <c r="C30" s="187" t="s">
        <v>2</v>
      </c>
      <c r="D30" s="197">
        <f>D4+D5+D6+D7+D8</f>
        <v>182.9</v>
      </c>
      <c r="E30" s="222"/>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5" customHeight="1">
      <c r="A31" s="196">
        <v>28</v>
      </c>
      <c r="B31" s="189" t="s">
        <v>125</v>
      </c>
      <c r="C31" s="187" t="s">
        <v>2</v>
      </c>
      <c r="D31" s="197">
        <f>D30</f>
        <v>182.9</v>
      </c>
      <c r="E31" s="222"/>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5" customHeight="1">
      <c r="A32" s="196">
        <v>29</v>
      </c>
      <c r="B32" s="189" t="s">
        <v>285</v>
      </c>
      <c r="C32" s="187" t="s">
        <v>2</v>
      </c>
      <c r="D32" s="187">
        <v>6.7</v>
      </c>
      <c r="E32" s="222"/>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5" customHeight="1">
      <c r="A33" s="196">
        <v>30</v>
      </c>
      <c r="B33" s="186" t="s">
        <v>286</v>
      </c>
      <c r="C33" s="187" t="s">
        <v>14</v>
      </c>
      <c r="D33" s="187">
        <v>1</v>
      </c>
      <c r="E33" s="222"/>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2.75">
      <c r="A34" s="196">
        <v>31</v>
      </c>
      <c r="B34" s="186" t="s">
        <v>287</v>
      </c>
      <c r="C34" s="187" t="s">
        <v>14</v>
      </c>
      <c r="D34" s="187">
        <v>1</v>
      </c>
      <c r="E34" s="223"/>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15" customHeight="1">
      <c r="A35" s="196">
        <v>32</v>
      </c>
      <c r="B35" s="189" t="s">
        <v>288</v>
      </c>
      <c r="C35" s="187" t="s">
        <v>6</v>
      </c>
      <c r="D35" s="187">
        <v>2</v>
      </c>
      <c r="E35" s="224"/>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15" customHeight="1">
      <c r="A36" s="274" t="s">
        <v>127</v>
      </c>
      <c r="B36" s="275"/>
      <c r="C36" s="275"/>
      <c r="D36" s="275"/>
      <c r="E36" s="285"/>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14.25">
      <c r="A37" s="187">
        <v>1</v>
      </c>
      <c r="B37" s="91" t="s">
        <v>488</v>
      </c>
      <c r="C37" s="97" t="s">
        <v>80</v>
      </c>
      <c r="D37" s="197">
        <v>426</v>
      </c>
      <c r="E37" s="225"/>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14.25">
      <c r="A38" s="187">
        <v>2</v>
      </c>
      <c r="B38" s="91" t="s">
        <v>489</v>
      </c>
      <c r="C38" s="97" t="s">
        <v>80</v>
      </c>
      <c r="D38" s="197">
        <v>426</v>
      </c>
      <c r="E38" s="225"/>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15.75" customHeight="1">
      <c r="A39" s="187">
        <v>3</v>
      </c>
      <c r="B39" s="186" t="s">
        <v>131</v>
      </c>
      <c r="C39" s="196" t="s">
        <v>80</v>
      </c>
      <c r="D39" s="197">
        <v>37</v>
      </c>
      <c r="E39" s="226"/>
      <c r="F39" s="141"/>
      <c r="G39" s="110"/>
      <c r="H39" s="158"/>
      <c r="I39" s="141"/>
      <c r="J39" s="141"/>
      <c r="K39" s="141"/>
      <c r="L39" s="141"/>
      <c r="M39" s="141"/>
      <c r="N39" s="141"/>
      <c r="O39" s="141"/>
      <c r="P39" s="141"/>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187">
        <v>4</v>
      </c>
      <c r="B40" s="186" t="s">
        <v>492</v>
      </c>
      <c r="C40" s="196" t="s">
        <v>80</v>
      </c>
      <c r="D40" s="197">
        <f>D37</f>
        <v>426</v>
      </c>
      <c r="E40" s="226"/>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25.5">
      <c r="A41" s="187">
        <v>5</v>
      </c>
      <c r="B41" s="186" t="s">
        <v>493</v>
      </c>
      <c r="C41" s="97" t="s">
        <v>80</v>
      </c>
      <c r="D41" s="197">
        <v>426</v>
      </c>
      <c r="E41" s="226"/>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25.5">
      <c r="A42" s="187">
        <v>6</v>
      </c>
      <c r="B42" s="186" t="s">
        <v>255</v>
      </c>
      <c r="C42" s="196" t="s">
        <v>80</v>
      </c>
      <c r="D42" s="197">
        <f>D39-D48</f>
        <v>32</v>
      </c>
      <c r="E42" s="226"/>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14.25">
      <c r="A43" s="187">
        <v>7</v>
      </c>
      <c r="B43" s="186" t="s">
        <v>148</v>
      </c>
      <c r="C43" s="196" t="s">
        <v>76</v>
      </c>
      <c r="D43" s="197">
        <v>565.5</v>
      </c>
      <c r="E43" s="225"/>
      <c r="F43" s="141"/>
      <c r="G43" s="110"/>
      <c r="H43" s="158"/>
      <c r="I43" s="141"/>
      <c r="J43" s="141"/>
      <c r="K43" s="141"/>
      <c r="L43" s="141"/>
      <c r="M43" s="141"/>
      <c r="N43" s="141"/>
      <c r="O43" s="141"/>
      <c r="P43" s="141"/>
      <c r="Q43" s="116"/>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1:237" s="72" customFormat="1" ht="25.5">
      <c r="A44" s="187">
        <v>8</v>
      </c>
      <c r="B44" s="186" t="s">
        <v>257</v>
      </c>
      <c r="C44" s="196" t="s">
        <v>76</v>
      </c>
      <c r="D44" s="197">
        <f>1.5*0.6*182.9</f>
        <v>164.60999999999999</v>
      </c>
      <c r="E44" s="226"/>
      <c r="F44" s="141"/>
      <c r="G44" s="110"/>
      <c r="H44" s="158"/>
      <c r="I44" s="141"/>
      <c r="J44" s="141"/>
      <c r="K44" s="141"/>
      <c r="L44" s="141"/>
      <c r="M44" s="141"/>
      <c r="N44" s="141"/>
      <c r="O44" s="141"/>
      <c r="P44" s="141"/>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row>
    <row r="45" spans="1:237" s="72" customFormat="1" ht="38.25">
      <c r="A45" s="187">
        <v>9</v>
      </c>
      <c r="B45" s="186" t="s">
        <v>486</v>
      </c>
      <c r="C45" s="196" t="s">
        <v>76</v>
      </c>
      <c r="D45" s="197">
        <v>332.39</v>
      </c>
      <c r="E45" s="226"/>
      <c r="F45" s="141"/>
      <c r="G45" s="110"/>
      <c r="H45" s="158"/>
      <c r="I45" s="141"/>
      <c r="J45" s="141"/>
      <c r="K45" s="141"/>
      <c r="L45" s="141"/>
      <c r="M45" s="141"/>
      <c r="N45" s="141"/>
      <c r="O45" s="141"/>
      <c r="P45" s="141"/>
      <c r="Q45" s="116"/>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row>
    <row r="46" spans="1:237" s="72" customFormat="1" ht="25.5">
      <c r="A46" s="187">
        <v>10</v>
      </c>
      <c r="B46" s="186" t="s">
        <v>485</v>
      </c>
      <c r="C46" s="196" t="s">
        <v>76</v>
      </c>
      <c r="D46" s="197">
        <v>68.5</v>
      </c>
      <c r="E46" s="226"/>
      <c r="F46" s="141"/>
      <c r="G46" s="110"/>
      <c r="H46" s="158"/>
      <c r="I46" s="141"/>
      <c r="J46" s="141"/>
      <c r="K46" s="141"/>
      <c r="L46" s="141"/>
      <c r="M46" s="141"/>
      <c r="N46" s="141"/>
      <c r="O46" s="141"/>
      <c r="P46" s="141"/>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row>
    <row r="47" spans="1:237" s="72" customFormat="1" ht="38.25">
      <c r="A47" s="187">
        <v>11</v>
      </c>
      <c r="B47" s="186" t="s">
        <v>258</v>
      </c>
      <c r="C47" s="196" t="s">
        <v>2</v>
      </c>
      <c r="D47" s="197">
        <v>32.4</v>
      </c>
      <c r="E47" s="226"/>
      <c r="F47" s="141"/>
      <c r="G47" s="110"/>
      <c r="H47" s="158"/>
      <c r="I47" s="141"/>
      <c r="J47" s="141"/>
      <c r="K47" s="141"/>
      <c r="L47" s="141"/>
      <c r="M47" s="141"/>
      <c r="N47" s="141"/>
      <c r="O47" s="141"/>
      <c r="P47" s="141"/>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row>
    <row r="48" spans="1:237" s="72" customFormat="1" ht="25.5">
      <c r="A48" s="187">
        <v>12</v>
      </c>
      <c r="B48" s="186" t="s">
        <v>259</v>
      </c>
      <c r="C48" s="196" t="s">
        <v>80</v>
      </c>
      <c r="D48" s="197">
        <f>2*2.5</f>
        <v>5</v>
      </c>
      <c r="E48" s="226"/>
      <c r="F48" s="141"/>
      <c r="G48" s="110"/>
      <c r="H48" s="158"/>
      <c r="I48" s="141"/>
      <c r="J48" s="141"/>
      <c r="K48" s="141"/>
      <c r="L48" s="141"/>
      <c r="M48" s="141"/>
      <c r="N48" s="141"/>
      <c r="O48" s="141"/>
      <c r="P48" s="141"/>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row>
    <row r="49" spans="1:237" s="72" customFormat="1" ht="15.75" customHeight="1">
      <c r="A49" s="187">
        <v>13</v>
      </c>
      <c r="B49" s="186" t="s">
        <v>81</v>
      </c>
      <c r="C49" s="196" t="s">
        <v>2</v>
      </c>
      <c r="D49" s="197">
        <f>D4+D5+D6+D7+D8</f>
        <v>182.9</v>
      </c>
      <c r="E49" s="226"/>
      <c r="F49" s="141"/>
      <c r="G49" s="110"/>
      <c r="H49" s="158"/>
      <c r="I49" s="141"/>
      <c r="J49" s="141"/>
      <c r="K49" s="141"/>
      <c r="L49" s="141"/>
      <c r="M49" s="141"/>
      <c r="N49" s="141"/>
      <c r="O49" s="141"/>
      <c r="P49" s="141"/>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row>
    <row r="50" spans="2:16" ht="12.75">
      <c r="B50"/>
      <c r="D50"/>
      <c r="E50" s="4"/>
      <c r="F50" s="4"/>
      <c r="G50" s="5"/>
      <c r="H50" s="5"/>
      <c r="I50" s="26"/>
      <c r="J50" s="27" t="s">
        <v>20</v>
      </c>
      <c r="K50" s="111"/>
      <c r="L50" s="111"/>
      <c r="M50" s="111"/>
      <c r="N50" s="111"/>
      <c r="O50" s="111"/>
      <c r="P50" s="112"/>
    </row>
    <row r="51" spans="1:7" s="9" customFormat="1" ht="14.25">
      <c r="A51" s="21" t="s">
        <v>21</v>
      </c>
      <c r="B51" s="22"/>
      <c r="C51" s="7"/>
      <c r="D51" s="7"/>
      <c r="E51" s="7"/>
      <c r="F51" s="7"/>
      <c r="G51" s="8"/>
    </row>
    <row r="52" spans="1:15" s="9" customFormat="1" ht="29.25" customHeight="1">
      <c r="A52" s="269" t="s">
        <v>481</v>
      </c>
      <c r="B52" s="269"/>
      <c r="C52" s="269"/>
      <c r="D52" s="269"/>
      <c r="E52" s="269"/>
      <c r="F52" s="269"/>
      <c r="G52" s="269"/>
      <c r="H52" s="269"/>
      <c r="I52" s="269"/>
      <c r="J52" s="269"/>
      <c r="K52" s="269"/>
      <c r="L52" s="269"/>
      <c r="M52" s="269"/>
      <c r="N52" s="269"/>
      <c r="O52" s="269"/>
    </row>
    <row r="53" spans="1:15" s="9" customFormat="1" ht="12" customHeight="1">
      <c r="A53" s="10"/>
      <c r="B53" s="23"/>
      <c r="C53" s="10"/>
      <c r="D53" s="10"/>
      <c r="E53" s="10"/>
      <c r="F53" s="10"/>
      <c r="G53" s="10"/>
      <c r="H53" s="10"/>
      <c r="I53" s="10"/>
      <c r="J53" s="10"/>
      <c r="K53" s="10"/>
      <c r="L53" s="10"/>
      <c r="M53" s="10"/>
      <c r="N53" s="10"/>
      <c r="O53" s="10"/>
    </row>
    <row r="54" spans="1:16" s="25" customFormat="1" ht="13.5" customHeight="1">
      <c r="A54" s="12"/>
      <c r="C54" s="14"/>
      <c r="D54" s="11"/>
      <c r="E54" s="11"/>
      <c r="F54" s="11"/>
      <c r="G54" s="12"/>
      <c r="H54" s="12"/>
      <c r="I54" s="13" t="s">
        <v>23</v>
      </c>
      <c r="J54" s="14"/>
      <c r="K54" s="11"/>
      <c r="L54" s="11"/>
      <c r="M54" s="12"/>
      <c r="N54" s="12"/>
      <c r="O54" s="12"/>
      <c r="P54" s="63"/>
    </row>
    <row r="55" spans="1:16" s="25" customFormat="1" ht="12.75">
      <c r="A55" s="12"/>
      <c r="B55" s="24" t="s">
        <v>22</v>
      </c>
      <c r="C55" s="14"/>
      <c r="D55" s="240"/>
      <c r="E55" s="11"/>
      <c r="F55" s="11"/>
      <c r="G55" s="12"/>
      <c r="H55" s="12"/>
      <c r="I55" s="15" t="s">
        <v>24</v>
      </c>
      <c r="J55" s="12"/>
      <c r="K55" s="12"/>
      <c r="L55" s="16"/>
      <c r="M55" s="12"/>
      <c r="N55" s="12"/>
      <c r="O55" s="12"/>
      <c r="P55" s="63"/>
    </row>
    <row r="56" spans="1:16" s="25" customFormat="1" ht="12.75">
      <c r="A56" s="12"/>
      <c r="B56" s="24"/>
      <c r="C56" s="14"/>
      <c r="D56" s="11"/>
      <c r="E56" s="11"/>
      <c r="F56" s="11"/>
      <c r="G56" s="12"/>
      <c r="H56" s="12"/>
      <c r="I56" s="15"/>
      <c r="J56" s="12"/>
      <c r="K56" s="12"/>
      <c r="L56" s="16"/>
      <c r="M56" s="12"/>
      <c r="N56" s="12"/>
      <c r="O56" s="12"/>
      <c r="P56" s="63"/>
    </row>
    <row r="57" spans="1:16" s="25" customFormat="1" ht="12.75">
      <c r="A57" s="12"/>
      <c r="B57" s="16" t="s">
        <v>138</v>
      </c>
      <c r="C57" s="14"/>
      <c r="D57" s="11"/>
      <c r="E57" s="11"/>
      <c r="F57" s="11"/>
      <c r="G57" s="12"/>
      <c r="H57" s="12"/>
      <c r="I57" s="16" t="s">
        <v>138</v>
      </c>
      <c r="J57" s="12"/>
      <c r="K57" s="12"/>
      <c r="L57" s="12"/>
      <c r="M57" s="12"/>
      <c r="N57" s="12"/>
      <c r="O57" s="12"/>
      <c r="P57" s="63"/>
    </row>
  </sheetData>
  <sheetProtection/>
  <mergeCells count="4">
    <mergeCell ref="E2:I2"/>
    <mergeCell ref="K2:O2"/>
    <mergeCell ref="A36:E36"/>
    <mergeCell ref="A52:O52"/>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21.xml><?xml version="1.0" encoding="utf-8"?>
<worksheet xmlns="http://schemas.openxmlformats.org/spreadsheetml/2006/main" xmlns:r="http://schemas.openxmlformats.org/officeDocument/2006/relationships">
  <dimension ref="A1:IC51"/>
  <sheetViews>
    <sheetView zoomScalePageLayoutView="0" workbookViewId="0" topLeftCell="A1">
      <selection activeCell="G17" sqref="G17"/>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304</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171">
        <v>1</v>
      </c>
      <c r="B4" s="172" t="s">
        <v>291</v>
      </c>
      <c r="C4" s="173" t="s">
        <v>2</v>
      </c>
      <c r="D4" s="174">
        <v>27.3</v>
      </c>
      <c r="E4" s="175"/>
      <c r="F4" s="141"/>
      <c r="G4" s="110"/>
      <c r="H4" s="158"/>
      <c r="I4" s="141"/>
      <c r="J4" s="141"/>
      <c r="K4" s="141"/>
      <c r="L4" s="141"/>
      <c r="M4" s="141"/>
      <c r="N4" s="141"/>
      <c r="O4" s="141"/>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171">
        <v>2</v>
      </c>
      <c r="B5" s="172" t="s">
        <v>230</v>
      </c>
      <c r="C5" s="173" t="s">
        <v>2</v>
      </c>
      <c r="D5" s="174">
        <v>104</v>
      </c>
      <c r="E5" s="175"/>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171">
        <v>3</v>
      </c>
      <c r="B6" s="172" t="s">
        <v>292</v>
      </c>
      <c r="C6" s="173" t="s">
        <v>2</v>
      </c>
      <c r="D6" s="174">
        <v>50.8</v>
      </c>
      <c r="E6" s="175"/>
      <c r="F6" s="141"/>
      <c r="G6" s="110"/>
      <c r="H6" s="158"/>
      <c r="I6" s="141"/>
      <c r="J6" s="141"/>
      <c r="K6" s="141"/>
      <c r="L6" s="141"/>
      <c r="M6" s="141"/>
      <c r="N6" s="141"/>
      <c r="O6" s="141"/>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171">
        <v>4</v>
      </c>
      <c r="B7" s="172" t="s">
        <v>232</v>
      </c>
      <c r="C7" s="173" t="s">
        <v>2</v>
      </c>
      <c r="D7" s="174">
        <v>22.6</v>
      </c>
      <c r="E7" s="175"/>
      <c r="F7" s="141"/>
      <c r="G7" s="110"/>
      <c r="H7" s="158"/>
      <c r="I7" s="141"/>
      <c r="J7" s="141"/>
      <c r="K7" s="141"/>
      <c r="L7" s="141"/>
      <c r="M7" s="141"/>
      <c r="N7" s="141"/>
      <c r="O7" s="141"/>
      <c r="P7" s="141"/>
      <c r="Q7" s="239"/>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25.5">
      <c r="A8" s="171">
        <v>5</v>
      </c>
      <c r="B8" s="172" t="s">
        <v>233</v>
      </c>
      <c r="C8" s="173" t="s">
        <v>2</v>
      </c>
      <c r="D8" s="174">
        <v>20.9</v>
      </c>
      <c r="E8" s="175"/>
      <c r="F8" s="141"/>
      <c r="G8" s="110"/>
      <c r="H8" s="158"/>
      <c r="I8" s="141"/>
      <c r="J8" s="141"/>
      <c r="K8" s="141"/>
      <c r="L8" s="141"/>
      <c r="M8" s="141"/>
      <c r="N8" s="141"/>
      <c r="O8" s="141"/>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16" s="70" customFormat="1" ht="38.25">
      <c r="A9" s="171">
        <v>6</v>
      </c>
      <c r="B9" s="177" t="s">
        <v>293</v>
      </c>
      <c r="C9" s="173" t="s">
        <v>56</v>
      </c>
      <c r="D9" s="176">
        <v>2</v>
      </c>
      <c r="E9" s="175"/>
      <c r="F9" s="141"/>
      <c r="G9" s="110"/>
      <c r="H9" s="158"/>
      <c r="I9" s="141"/>
      <c r="J9" s="141"/>
      <c r="K9" s="141"/>
      <c r="L9" s="141"/>
      <c r="M9" s="141"/>
      <c r="N9" s="141"/>
      <c r="O9" s="141"/>
      <c r="P9" s="141"/>
    </row>
    <row r="10" spans="1:16" s="70" customFormat="1" ht="38.25">
      <c r="A10" s="171">
        <v>7</v>
      </c>
      <c r="B10" s="177" t="s">
        <v>236</v>
      </c>
      <c r="C10" s="173" t="s">
        <v>56</v>
      </c>
      <c r="D10" s="176">
        <v>10</v>
      </c>
      <c r="E10" s="175"/>
      <c r="F10" s="141"/>
      <c r="G10" s="110"/>
      <c r="H10" s="158"/>
      <c r="I10" s="141"/>
      <c r="J10" s="141"/>
      <c r="K10" s="141"/>
      <c r="L10" s="141"/>
      <c r="M10" s="141"/>
      <c r="N10" s="141"/>
      <c r="O10" s="141"/>
      <c r="P10" s="141"/>
    </row>
    <row r="11" spans="1:16" s="70" customFormat="1" ht="38.25">
      <c r="A11" s="171">
        <v>8</v>
      </c>
      <c r="B11" s="177" t="s">
        <v>237</v>
      </c>
      <c r="C11" s="173" t="s">
        <v>56</v>
      </c>
      <c r="D11" s="178">
        <v>2</v>
      </c>
      <c r="E11" s="179"/>
      <c r="F11" s="141"/>
      <c r="G11" s="110"/>
      <c r="H11" s="158"/>
      <c r="I11" s="141"/>
      <c r="J11" s="141"/>
      <c r="K11" s="141"/>
      <c r="L11" s="141"/>
      <c r="M11" s="141"/>
      <c r="N11" s="141"/>
      <c r="O11" s="141"/>
      <c r="P11" s="141"/>
    </row>
    <row r="12" spans="1:16" s="70" customFormat="1" ht="25.5">
      <c r="A12" s="171">
        <v>9</v>
      </c>
      <c r="B12" s="177" t="s">
        <v>294</v>
      </c>
      <c r="C12" s="173" t="s">
        <v>56</v>
      </c>
      <c r="D12" s="178">
        <v>1</v>
      </c>
      <c r="E12" s="179"/>
      <c r="F12" s="141"/>
      <c r="G12" s="110"/>
      <c r="H12" s="158"/>
      <c r="I12" s="141"/>
      <c r="J12" s="141"/>
      <c r="K12" s="141"/>
      <c r="L12" s="141"/>
      <c r="M12" s="141"/>
      <c r="N12" s="141"/>
      <c r="O12" s="141"/>
      <c r="P12" s="141"/>
    </row>
    <row r="13" spans="1:16" s="70" customFormat="1" ht="25.5">
      <c r="A13" s="171">
        <v>10</v>
      </c>
      <c r="B13" s="177" t="s">
        <v>238</v>
      </c>
      <c r="C13" s="173" t="s">
        <v>56</v>
      </c>
      <c r="D13" s="178">
        <v>1</v>
      </c>
      <c r="E13" s="179"/>
      <c r="F13" s="141"/>
      <c r="G13" s="110"/>
      <c r="H13" s="158"/>
      <c r="I13" s="141"/>
      <c r="J13" s="141"/>
      <c r="K13" s="141"/>
      <c r="L13" s="141"/>
      <c r="M13" s="141"/>
      <c r="N13" s="141"/>
      <c r="O13" s="141"/>
      <c r="P13" s="141"/>
    </row>
    <row r="14" spans="1:16" s="70" customFormat="1" ht="25.5">
      <c r="A14" s="171">
        <v>11</v>
      </c>
      <c r="B14" s="177" t="s">
        <v>239</v>
      </c>
      <c r="C14" s="180" t="s">
        <v>56</v>
      </c>
      <c r="D14" s="178">
        <v>3</v>
      </c>
      <c r="E14" s="181"/>
      <c r="F14" s="141"/>
      <c r="G14" s="110"/>
      <c r="H14" s="158"/>
      <c r="I14" s="141"/>
      <c r="J14" s="141"/>
      <c r="K14" s="141"/>
      <c r="L14" s="141"/>
      <c r="M14" s="141"/>
      <c r="N14" s="141"/>
      <c r="O14" s="141"/>
      <c r="P14" s="141"/>
    </row>
    <row r="15" spans="1:16" s="70" customFormat="1" ht="12.75">
      <c r="A15" s="171">
        <v>12</v>
      </c>
      <c r="B15" s="182" t="s">
        <v>241</v>
      </c>
      <c r="C15" s="180" t="s">
        <v>14</v>
      </c>
      <c r="D15" s="183">
        <v>11</v>
      </c>
      <c r="E15" s="184"/>
      <c r="F15" s="141"/>
      <c r="G15" s="110"/>
      <c r="H15" s="158"/>
      <c r="I15" s="141"/>
      <c r="J15" s="141"/>
      <c r="K15" s="141"/>
      <c r="L15" s="141"/>
      <c r="M15" s="141"/>
      <c r="N15" s="141"/>
      <c r="O15" s="141"/>
      <c r="P15" s="141"/>
    </row>
    <row r="16" spans="1:16" s="70" customFormat="1" ht="25.5">
      <c r="A16" s="171">
        <v>13</v>
      </c>
      <c r="B16" s="182" t="s">
        <v>295</v>
      </c>
      <c r="C16" s="180" t="s">
        <v>2</v>
      </c>
      <c r="D16" s="201">
        <v>2.3</v>
      </c>
      <c r="E16" s="184"/>
      <c r="F16" s="141"/>
      <c r="G16" s="110"/>
      <c r="H16" s="158"/>
      <c r="I16" s="141"/>
      <c r="J16" s="141"/>
      <c r="K16" s="141"/>
      <c r="L16" s="141"/>
      <c r="M16" s="141"/>
      <c r="N16" s="141"/>
      <c r="O16" s="141"/>
      <c r="P16" s="141"/>
    </row>
    <row r="17" spans="1:16" s="70" customFormat="1" ht="12.75">
      <c r="A17" s="171">
        <v>14</v>
      </c>
      <c r="B17" s="182" t="s">
        <v>242</v>
      </c>
      <c r="C17" s="173" t="s">
        <v>5</v>
      </c>
      <c r="D17" s="185">
        <v>1</v>
      </c>
      <c r="E17" s="184"/>
      <c r="F17" s="141"/>
      <c r="G17" s="110"/>
      <c r="H17" s="158"/>
      <c r="I17" s="141"/>
      <c r="J17" s="141"/>
      <c r="K17" s="141"/>
      <c r="L17" s="141"/>
      <c r="M17" s="141"/>
      <c r="N17" s="141"/>
      <c r="O17" s="141"/>
      <c r="P17" s="141"/>
    </row>
    <row r="18" spans="1:16" s="78" customFormat="1" ht="38.25">
      <c r="A18" s="171">
        <v>15</v>
      </c>
      <c r="B18" s="186" t="s">
        <v>243</v>
      </c>
      <c r="C18" s="199" t="s">
        <v>14</v>
      </c>
      <c r="D18" s="188">
        <v>6</v>
      </c>
      <c r="E18" s="175"/>
      <c r="F18" s="141"/>
      <c r="G18" s="110"/>
      <c r="H18" s="158"/>
      <c r="I18" s="141"/>
      <c r="J18" s="141"/>
      <c r="K18" s="141"/>
      <c r="L18" s="141"/>
      <c r="M18" s="141"/>
      <c r="N18" s="141"/>
      <c r="O18" s="141"/>
      <c r="P18" s="141"/>
    </row>
    <row r="19" spans="1:16" s="78" customFormat="1" ht="12.75">
      <c r="A19" s="171">
        <v>16</v>
      </c>
      <c r="B19" s="182" t="s">
        <v>282</v>
      </c>
      <c r="C19" s="199" t="s">
        <v>6</v>
      </c>
      <c r="D19" s="188">
        <v>10</v>
      </c>
      <c r="E19" s="175"/>
      <c r="F19" s="141"/>
      <c r="G19" s="110"/>
      <c r="H19" s="158"/>
      <c r="I19" s="141"/>
      <c r="J19" s="141"/>
      <c r="K19" s="141"/>
      <c r="L19" s="141"/>
      <c r="M19" s="141"/>
      <c r="N19" s="141"/>
      <c r="O19" s="141"/>
      <c r="P19" s="141"/>
    </row>
    <row r="20" spans="1:16" s="78" customFormat="1" ht="38.25">
      <c r="A20" s="171">
        <v>17</v>
      </c>
      <c r="B20" s="186" t="s">
        <v>296</v>
      </c>
      <c r="C20" s="199" t="s">
        <v>14</v>
      </c>
      <c r="D20" s="188">
        <v>18</v>
      </c>
      <c r="E20" s="175"/>
      <c r="F20" s="141"/>
      <c r="G20" s="110"/>
      <c r="H20" s="158"/>
      <c r="I20" s="141"/>
      <c r="J20" s="141"/>
      <c r="K20" s="141"/>
      <c r="L20" s="141"/>
      <c r="M20" s="141"/>
      <c r="N20" s="141"/>
      <c r="O20" s="141"/>
      <c r="P20" s="141"/>
    </row>
    <row r="21" spans="1:16" s="70" customFormat="1" ht="25.5">
      <c r="A21" s="171">
        <v>18</v>
      </c>
      <c r="B21" s="186" t="s">
        <v>297</v>
      </c>
      <c r="C21" s="187" t="s">
        <v>56</v>
      </c>
      <c r="D21" s="188">
        <v>5</v>
      </c>
      <c r="E21" s="141"/>
      <c r="F21" s="141"/>
      <c r="G21" s="110"/>
      <c r="H21" s="158"/>
      <c r="I21" s="141"/>
      <c r="J21" s="141"/>
      <c r="K21" s="141"/>
      <c r="L21" s="141"/>
      <c r="M21" s="141"/>
      <c r="N21" s="141"/>
      <c r="O21" s="141"/>
      <c r="P21" s="141"/>
    </row>
    <row r="22" spans="1:237" s="72" customFormat="1" ht="25.5">
      <c r="A22" s="171">
        <v>19</v>
      </c>
      <c r="B22" s="186" t="s">
        <v>298</v>
      </c>
      <c r="C22" s="187" t="s">
        <v>2</v>
      </c>
      <c r="D22" s="188">
        <v>5</v>
      </c>
      <c r="E22" s="141"/>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25.5">
      <c r="A23" s="171">
        <v>20</v>
      </c>
      <c r="B23" s="186" t="s">
        <v>70</v>
      </c>
      <c r="C23" s="187" t="s">
        <v>2</v>
      </c>
      <c r="D23" s="204" t="s">
        <v>299</v>
      </c>
      <c r="E23" s="141"/>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71">
        <v>21</v>
      </c>
      <c r="B24" s="186" t="s">
        <v>71</v>
      </c>
      <c r="C24" s="187" t="s">
        <v>2</v>
      </c>
      <c r="D24" s="204" t="s">
        <v>300</v>
      </c>
      <c r="E24" s="141"/>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 customHeight="1">
      <c r="A25" s="202">
        <v>22</v>
      </c>
      <c r="B25" s="186" t="s">
        <v>301</v>
      </c>
      <c r="C25" s="187" t="s">
        <v>14</v>
      </c>
      <c r="D25" s="204" t="s">
        <v>9</v>
      </c>
      <c r="E25" s="141"/>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5" customHeight="1">
      <c r="A26" s="274" t="s">
        <v>74</v>
      </c>
      <c r="B26" s="275"/>
      <c r="C26" s="275"/>
      <c r="D26" s="275"/>
      <c r="E26" s="276"/>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4.25">
      <c r="A27" s="187">
        <v>1</v>
      </c>
      <c r="B27" s="91" t="s">
        <v>488</v>
      </c>
      <c r="C27" s="97" t="s">
        <v>80</v>
      </c>
      <c r="D27" s="197">
        <f>337.5+59</f>
        <v>396.5</v>
      </c>
      <c r="E27" s="198"/>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4.25">
      <c r="A28" s="187">
        <v>2</v>
      </c>
      <c r="B28" s="91" t="s">
        <v>489</v>
      </c>
      <c r="C28" s="97" t="s">
        <v>80</v>
      </c>
      <c r="D28" s="197">
        <v>396.5</v>
      </c>
      <c r="E28" s="198"/>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5.5">
      <c r="A29" s="187">
        <v>3</v>
      </c>
      <c r="B29" s="186" t="s">
        <v>302</v>
      </c>
      <c r="C29" s="196" t="s">
        <v>80</v>
      </c>
      <c r="D29" s="197">
        <v>5.3</v>
      </c>
      <c r="E29" s="198"/>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4.25">
      <c r="A30" s="187">
        <v>4</v>
      </c>
      <c r="B30" s="186" t="s">
        <v>206</v>
      </c>
      <c r="C30" s="196" t="s">
        <v>80</v>
      </c>
      <c r="D30" s="197">
        <v>6</v>
      </c>
      <c r="E30" s="196"/>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5" customHeight="1">
      <c r="A31" s="187">
        <v>5</v>
      </c>
      <c r="B31" s="186" t="s">
        <v>131</v>
      </c>
      <c r="C31" s="196" t="s">
        <v>80</v>
      </c>
      <c r="D31" s="197">
        <f>221.5-D42</f>
        <v>157.8</v>
      </c>
      <c r="E31" s="196"/>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25.5">
      <c r="A32" s="187">
        <v>6</v>
      </c>
      <c r="B32" s="186" t="s">
        <v>492</v>
      </c>
      <c r="C32" s="196" t="s">
        <v>80</v>
      </c>
      <c r="D32" s="197">
        <f>D27</f>
        <v>396.5</v>
      </c>
      <c r="E32" s="196"/>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25.5">
      <c r="A33" s="187">
        <v>7</v>
      </c>
      <c r="B33" s="186" t="s">
        <v>493</v>
      </c>
      <c r="C33" s="97" t="s">
        <v>80</v>
      </c>
      <c r="D33" s="197">
        <v>396.5</v>
      </c>
      <c r="E33" s="196"/>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52.5" customHeight="1">
      <c r="A34" s="187">
        <v>8</v>
      </c>
      <c r="B34" s="186" t="s">
        <v>303</v>
      </c>
      <c r="C34" s="196" t="s">
        <v>80</v>
      </c>
      <c r="D34" s="197">
        <f>D29</f>
        <v>5.3</v>
      </c>
      <c r="E34" s="196"/>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14.25">
      <c r="A35" s="187">
        <v>9</v>
      </c>
      <c r="B35" s="186" t="s">
        <v>254</v>
      </c>
      <c r="C35" s="196" t="s">
        <v>80</v>
      </c>
      <c r="D35" s="197">
        <f>D30</f>
        <v>6</v>
      </c>
      <c r="E35" s="196"/>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25.5">
      <c r="A36" s="187">
        <v>10</v>
      </c>
      <c r="B36" s="186" t="s">
        <v>255</v>
      </c>
      <c r="C36" s="196" t="s">
        <v>80</v>
      </c>
      <c r="D36" s="197">
        <f>D31</f>
        <v>157.8</v>
      </c>
      <c r="E36" s="196"/>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14.25">
      <c r="A37" s="187">
        <v>11</v>
      </c>
      <c r="B37" s="186" t="s">
        <v>148</v>
      </c>
      <c r="C37" s="196" t="s">
        <v>76</v>
      </c>
      <c r="D37" s="197">
        <v>846.7</v>
      </c>
      <c r="E37" s="198"/>
      <c r="F37" s="141"/>
      <c r="G37" s="110"/>
      <c r="H37" s="158"/>
      <c r="I37" s="141"/>
      <c r="J37" s="141"/>
      <c r="K37" s="141"/>
      <c r="L37" s="141"/>
      <c r="M37" s="141"/>
      <c r="N37" s="141"/>
      <c r="O37" s="141"/>
      <c r="P37" s="141"/>
      <c r="Q37" s="116"/>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25.5">
      <c r="A38" s="187">
        <v>12</v>
      </c>
      <c r="B38" s="186" t="s">
        <v>257</v>
      </c>
      <c r="C38" s="196" t="s">
        <v>76</v>
      </c>
      <c r="D38" s="197">
        <f>1.5*0.6*225.6</f>
        <v>203.03999999999996</v>
      </c>
      <c r="E38" s="198"/>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38.25">
      <c r="A39" s="187">
        <v>13</v>
      </c>
      <c r="B39" s="186" t="s">
        <v>494</v>
      </c>
      <c r="C39" s="196" t="s">
        <v>76</v>
      </c>
      <c r="D39" s="197">
        <f>D37-D38-D40</f>
        <v>572.6600000000001</v>
      </c>
      <c r="E39" s="196"/>
      <c r="F39" s="141"/>
      <c r="G39" s="110"/>
      <c r="H39" s="158"/>
      <c r="I39" s="141"/>
      <c r="J39" s="141"/>
      <c r="K39" s="141"/>
      <c r="L39" s="141"/>
      <c r="M39" s="141"/>
      <c r="N39" s="141"/>
      <c r="O39" s="141"/>
      <c r="P39" s="141"/>
      <c r="Q39" s="116"/>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187">
        <v>14</v>
      </c>
      <c r="B40" s="186" t="s">
        <v>495</v>
      </c>
      <c r="C40" s="196" t="s">
        <v>76</v>
      </c>
      <c r="D40" s="197">
        <v>71</v>
      </c>
      <c r="E40" s="196"/>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38.25">
      <c r="A41" s="187">
        <v>15</v>
      </c>
      <c r="B41" s="186" t="s">
        <v>258</v>
      </c>
      <c r="C41" s="196" t="s">
        <v>2</v>
      </c>
      <c r="D41" s="197">
        <v>195.3</v>
      </c>
      <c r="E41" s="196"/>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25.5">
      <c r="A42" s="187">
        <v>16</v>
      </c>
      <c r="B42" s="186" t="s">
        <v>259</v>
      </c>
      <c r="C42" s="196" t="s">
        <v>80</v>
      </c>
      <c r="D42" s="197">
        <f>49*1.3</f>
        <v>63.7</v>
      </c>
      <c r="E42" s="196"/>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15" customHeight="1">
      <c r="A43" s="187">
        <v>17</v>
      </c>
      <c r="B43" s="186" t="s">
        <v>81</v>
      </c>
      <c r="C43" s="196" t="s">
        <v>2</v>
      </c>
      <c r="D43" s="197">
        <f>D4+D5+D6+D7+D8</f>
        <v>225.60000000000002</v>
      </c>
      <c r="E43" s="196"/>
      <c r="F43" s="141"/>
      <c r="G43" s="110"/>
      <c r="H43" s="158"/>
      <c r="I43" s="141"/>
      <c r="J43" s="141"/>
      <c r="K43" s="141"/>
      <c r="L43" s="141"/>
      <c r="M43" s="141"/>
      <c r="N43" s="141"/>
      <c r="O43" s="141"/>
      <c r="P43" s="141"/>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2:16" ht="12.75">
      <c r="B44"/>
      <c r="D44"/>
      <c r="E44" s="4"/>
      <c r="F44" s="4"/>
      <c r="G44" s="5"/>
      <c r="H44" s="5"/>
      <c r="I44" s="26"/>
      <c r="J44" s="27" t="s">
        <v>20</v>
      </c>
      <c r="K44" s="111"/>
      <c r="L44" s="111"/>
      <c r="M44" s="111"/>
      <c r="N44" s="111"/>
      <c r="O44" s="111"/>
      <c r="P44" s="112"/>
    </row>
    <row r="45" spans="1:7" s="9" customFormat="1" ht="14.25">
      <c r="A45" s="21" t="s">
        <v>21</v>
      </c>
      <c r="B45" s="22"/>
      <c r="C45" s="7"/>
      <c r="D45" s="7"/>
      <c r="E45" s="7"/>
      <c r="F45" s="7"/>
      <c r="G45" s="8"/>
    </row>
    <row r="46" spans="1:15" s="9" customFormat="1" ht="29.25" customHeight="1">
      <c r="A46" s="269" t="s">
        <v>481</v>
      </c>
      <c r="B46" s="269"/>
      <c r="C46" s="269"/>
      <c r="D46" s="269"/>
      <c r="E46" s="269"/>
      <c r="F46" s="269"/>
      <c r="G46" s="269"/>
      <c r="H46" s="269"/>
      <c r="I46" s="269"/>
      <c r="J46" s="269"/>
      <c r="K46" s="269"/>
      <c r="L46" s="269"/>
      <c r="M46" s="269"/>
      <c r="N46" s="269"/>
      <c r="O46" s="269"/>
    </row>
    <row r="47" spans="1:15" s="9" customFormat="1" ht="12" customHeight="1">
      <c r="A47" s="10"/>
      <c r="B47" s="23"/>
      <c r="C47" s="10"/>
      <c r="D47" s="10"/>
      <c r="E47" s="10"/>
      <c r="F47" s="10"/>
      <c r="G47" s="10"/>
      <c r="H47" s="10"/>
      <c r="I47" s="10"/>
      <c r="J47" s="10"/>
      <c r="K47" s="10"/>
      <c r="L47" s="10"/>
      <c r="M47" s="10"/>
      <c r="N47" s="10"/>
      <c r="O47" s="10"/>
    </row>
    <row r="48" spans="1:16" s="25" customFormat="1" ht="13.5" customHeight="1">
      <c r="A48" s="12"/>
      <c r="C48" s="14"/>
      <c r="D48" s="240"/>
      <c r="E48" s="11"/>
      <c r="F48" s="11"/>
      <c r="G48" s="12"/>
      <c r="H48" s="12"/>
      <c r="I48" s="13" t="s">
        <v>23</v>
      </c>
      <c r="J48" s="14"/>
      <c r="K48" s="11"/>
      <c r="L48" s="11"/>
      <c r="M48" s="12"/>
      <c r="N48" s="12"/>
      <c r="O48" s="12"/>
      <c r="P48" s="63"/>
    </row>
    <row r="49" spans="1:16" s="25" customFormat="1" ht="12.75">
      <c r="A49" s="12"/>
      <c r="B49" s="24" t="s">
        <v>22</v>
      </c>
      <c r="C49" s="14"/>
      <c r="D49" s="11"/>
      <c r="E49" s="11">
        <f>2.35*1.5*D43</f>
        <v>795.2400000000001</v>
      </c>
      <c r="F49" s="11"/>
      <c r="G49" s="12"/>
      <c r="H49" s="12"/>
      <c r="I49" s="15" t="s">
        <v>24</v>
      </c>
      <c r="J49" s="12"/>
      <c r="K49" s="12"/>
      <c r="L49" s="16"/>
      <c r="M49" s="12"/>
      <c r="N49" s="12"/>
      <c r="O49" s="12"/>
      <c r="P49" s="63"/>
    </row>
    <row r="50" spans="1:16" s="25" customFormat="1" ht="12.75">
      <c r="A50" s="12"/>
      <c r="B50" s="24"/>
      <c r="C50" s="14"/>
      <c r="D50" s="11"/>
      <c r="E50" s="11"/>
      <c r="F50" s="11"/>
      <c r="G50" s="12"/>
      <c r="H50" s="12"/>
      <c r="I50" s="15"/>
      <c r="J50" s="12"/>
      <c r="K50" s="12"/>
      <c r="L50" s="16"/>
      <c r="M50" s="12"/>
      <c r="N50" s="12"/>
      <c r="O50" s="12"/>
      <c r="P50" s="63"/>
    </row>
    <row r="51" spans="1:16" s="25" customFormat="1" ht="12.75">
      <c r="A51" s="12"/>
      <c r="B51" s="16" t="s">
        <v>138</v>
      </c>
      <c r="C51" s="14"/>
      <c r="D51" s="11"/>
      <c r="E51" s="11"/>
      <c r="F51" s="11"/>
      <c r="G51" s="12"/>
      <c r="H51" s="12"/>
      <c r="I51" s="16" t="s">
        <v>138</v>
      </c>
      <c r="J51" s="12"/>
      <c r="K51" s="12"/>
      <c r="L51" s="12"/>
      <c r="M51" s="12"/>
      <c r="N51" s="12"/>
      <c r="O51" s="12"/>
      <c r="P51" s="63"/>
    </row>
  </sheetData>
  <sheetProtection/>
  <mergeCells count="4">
    <mergeCell ref="E2:I2"/>
    <mergeCell ref="K2:O2"/>
    <mergeCell ref="A26:E26"/>
    <mergeCell ref="A46:O46"/>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22.xml><?xml version="1.0" encoding="utf-8"?>
<worksheet xmlns="http://schemas.openxmlformats.org/spreadsheetml/2006/main" xmlns:r="http://schemas.openxmlformats.org/officeDocument/2006/relationships">
  <dimension ref="A1:IC40"/>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310</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206" customFormat="1" ht="17.25" customHeight="1">
      <c r="A4" s="286" t="s">
        <v>305</v>
      </c>
      <c r="B4" s="287"/>
      <c r="C4" s="287"/>
      <c r="D4" s="287"/>
      <c r="E4" s="288"/>
      <c r="F4" s="216"/>
      <c r="G4" s="217"/>
      <c r="H4" s="216"/>
      <c r="I4" s="218"/>
      <c r="J4" s="218"/>
      <c r="K4" s="218"/>
      <c r="L4" s="218"/>
      <c r="M4" s="218"/>
      <c r="N4" s="216"/>
      <c r="O4" s="216"/>
      <c r="P4" s="216"/>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row>
    <row r="5" spans="1:16" s="78" customFormat="1" ht="15.75" customHeight="1">
      <c r="A5" s="289" t="s">
        <v>306</v>
      </c>
      <c r="B5" s="290"/>
      <c r="C5" s="290"/>
      <c r="D5" s="290"/>
      <c r="E5" s="291"/>
      <c r="F5" s="141"/>
      <c r="G5" s="110"/>
      <c r="H5" s="158"/>
      <c r="I5" s="141"/>
      <c r="J5" s="141"/>
      <c r="K5" s="141"/>
      <c r="L5" s="141"/>
      <c r="M5" s="141"/>
      <c r="N5" s="141"/>
      <c r="O5" s="141"/>
      <c r="P5" s="141"/>
    </row>
    <row r="6" spans="1:16" s="78" customFormat="1" ht="25.5">
      <c r="A6" s="171">
        <v>1</v>
      </c>
      <c r="B6" s="172" t="s">
        <v>307</v>
      </c>
      <c r="C6" s="173" t="s">
        <v>2</v>
      </c>
      <c r="D6" s="174">
        <f>59.1+3</f>
        <v>62.1</v>
      </c>
      <c r="E6" s="175"/>
      <c r="F6" s="141"/>
      <c r="G6" s="110"/>
      <c r="H6" s="158"/>
      <c r="I6" s="141"/>
      <c r="J6" s="141"/>
      <c r="K6" s="141"/>
      <c r="L6" s="141"/>
      <c r="M6" s="141"/>
      <c r="N6" s="141"/>
      <c r="O6" s="141"/>
      <c r="P6" s="141"/>
    </row>
    <row r="7" spans="1:16" s="78" customFormat="1" ht="25.5">
      <c r="A7" s="171">
        <v>2</v>
      </c>
      <c r="B7" s="172" t="s">
        <v>232</v>
      </c>
      <c r="C7" s="173" t="s">
        <v>2</v>
      </c>
      <c r="D7" s="174">
        <v>7.4</v>
      </c>
      <c r="E7" s="175"/>
      <c r="F7" s="141"/>
      <c r="G7" s="110"/>
      <c r="H7" s="158"/>
      <c r="I7" s="141"/>
      <c r="J7" s="141"/>
      <c r="K7" s="141"/>
      <c r="L7" s="141"/>
      <c r="M7" s="141"/>
      <c r="N7" s="141"/>
      <c r="O7" s="141"/>
      <c r="P7" s="141"/>
    </row>
    <row r="8" spans="1:17" s="78" customFormat="1" ht="25.5">
      <c r="A8" s="171">
        <v>3</v>
      </c>
      <c r="B8" s="172" t="s">
        <v>233</v>
      </c>
      <c r="C8" s="173" t="s">
        <v>2</v>
      </c>
      <c r="D8" s="174">
        <v>3.7</v>
      </c>
      <c r="E8" s="175"/>
      <c r="F8" s="141"/>
      <c r="G8" s="110"/>
      <c r="H8" s="158"/>
      <c r="I8" s="141"/>
      <c r="J8" s="141"/>
      <c r="K8" s="141"/>
      <c r="L8" s="141"/>
      <c r="M8" s="141"/>
      <c r="N8" s="141"/>
      <c r="O8" s="141"/>
      <c r="P8" s="141"/>
      <c r="Q8" s="239"/>
    </row>
    <row r="9" spans="1:16" s="78" customFormat="1" ht="38.25">
      <c r="A9" s="171">
        <v>4</v>
      </c>
      <c r="B9" s="177" t="s">
        <v>236</v>
      </c>
      <c r="C9" s="173" t="s">
        <v>56</v>
      </c>
      <c r="D9" s="176">
        <v>4</v>
      </c>
      <c r="E9" s="175"/>
      <c r="F9" s="141"/>
      <c r="G9" s="110"/>
      <c r="H9" s="158"/>
      <c r="I9" s="141"/>
      <c r="J9" s="141"/>
      <c r="K9" s="141"/>
      <c r="L9" s="141"/>
      <c r="M9" s="141"/>
      <c r="N9" s="141"/>
      <c r="O9" s="141"/>
      <c r="P9" s="141"/>
    </row>
    <row r="10" spans="1:16" s="78" customFormat="1" ht="25.5">
      <c r="A10" s="171">
        <v>5</v>
      </c>
      <c r="B10" s="177" t="s">
        <v>238</v>
      </c>
      <c r="C10" s="173" t="s">
        <v>56</v>
      </c>
      <c r="D10" s="178">
        <v>2</v>
      </c>
      <c r="E10" s="179"/>
      <c r="F10" s="141"/>
      <c r="G10" s="110"/>
      <c r="H10" s="158"/>
      <c r="I10" s="141"/>
      <c r="J10" s="141"/>
      <c r="K10" s="141"/>
      <c r="L10" s="141"/>
      <c r="M10" s="141"/>
      <c r="N10" s="141"/>
      <c r="O10" s="141"/>
      <c r="P10" s="141"/>
    </row>
    <row r="11" spans="1:16" s="78" customFormat="1" ht="12.75">
      <c r="A11" s="171">
        <v>6</v>
      </c>
      <c r="B11" s="182" t="s">
        <v>241</v>
      </c>
      <c r="C11" s="180" t="s">
        <v>14</v>
      </c>
      <c r="D11" s="183">
        <v>2</v>
      </c>
      <c r="E11" s="184"/>
      <c r="F11" s="141"/>
      <c r="G11" s="110"/>
      <c r="H11" s="158"/>
      <c r="I11" s="141"/>
      <c r="J11" s="141"/>
      <c r="K11" s="141"/>
      <c r="L11" s="141"/>
      <c r="M11" s="141"/>
      <c r="N11" s="141"/>
      <c r="O11" s="141"/>
      <c r="P11" s="141"/>
    </row>
    <row r="12" spans="1:16" s="78" customFormat="1" ht="25.5">
      <c r="A12" s="171">
        <v>7</v>
      </c>
      <c r="B12" s="177" t="s">
        <v>308</v>
      </c>
      <c r="C12" s="173" t="s">
        <v>14</v>
      </c>
      <c r="D12" s="176">
        <v>2</v>
      </c>
      <c r="E12" s="184"/>
      <c r="F12" s="141"/>
      <c r="G12" s="110"/>
      <c r="H12" s="158"/>
      <c r="I12" s="141"/>
      <c r="J12" s="141"/>
      <c r="K12" s="141"/>
      <c r="L12" s="141"/>
      <c r="M12" s="141"/>
      <c r="N12" s="141"/>
      <c r="O12" s="141"/>
      <c r="P12" s="141"/>
    </row>
    <row r="13" spans="1:16" s="78" customFormat="1" ht="38.25">
      <c r="A13" s="171">
        <v>8</v>
      </c>
      <c r="B13" s="186" t="s">
        <v>243</v>
      </c>
      <c r="C13" s="199" t="s">
        <v>14</v>
      </c>
      <c r="D13" s="188">
        <v>5</v>
      </c>
      <c r="E13" s="175"/>
      <c r="F13" s="141"/>
      <c r="G13" s="110"/>
      <c r="H13" s="158"/>
      <c r="I13" s="141"/>
      <c r="J13" s="141"/>
      <c r="K13" s="141"/>
      <c r="L13" s="141"/>
      <c r="M13" s="141"/>
      <c r="N13" s="141"/>
      <c r="O13" s="141"/>
      <c r="P13" s="141"/>
    </row>
    <row r="14" spans="1:16" s="78" customFormat="1" ht="12.75">
      <c r="A14" s="171">
        <v>9</v>
      </c>
      <c r="B14" s="182" t="s">
        <v>282</v>
      </c>
      <c r="C14" s="199" t="s">
        <v>6</v>
      </c>
      <c r="D14" s="188">
        <v>4</v>
      </c>
      <c r="E14" s="175"/>
      <c r="F14" s="141"/>
      <c r="G14" s="110"/>
      <c r="H14" s="158"/>
      <c r="I14" s="141"/>
      <c r="J14" s="141"/>
      <c r="K14" s="141"/>
      <c r="L14" s="141"/>
      <c r="M14" s="141"/>
      <c r="N14" s="141"/>
      <c r="O14" s="141"/>
      <c r="P14" s="141"/>
    </row>
    <row r="15" spans="1:16" s="78" customFormat="1" ht="25.5">
      <c r="A15" s="171">
        <v>10</v>
      </c>
      <c r="B15" s="186" t="s">
        <v>309</v>
      </c>
      <c r="C15" s="199" t="s">
        <v>14</v>
      </c>
      <c r="D15" s="188">
        <v>2</v>
      </c>
      <c r="E15" s="175"/>
      <c r="F15" s="141"/>
      <c r="G15" s="110"/>
      <c r="H15" s="158"/>
      <c r="I15" s="141"/>
      <c r="J15" s="141"/>
      <c r="K15" s="141"/>
      <c r="L15" s="141"/>
      <c r="M15" s="141"/>
      <c r="N15" s="141"/>
      <c r="O15" s="141"/>
      <c r="P15" s="141"/>
    </row>
    <row r="16" spans="1:16" s="78" customFormat="1" ht="25.5">
      <c r="A16" s="171">
        <v>11</v>
      </c>
      <c r="B16" s="186" t="s">
        <v>70</v>
      </c>
      <c r="C16" s="187" t="s">
        <v>2</v>
      </c>
      <c r="D16" s="190">
        <v>62.1</v>
      </c>
      <c r="E16" s="181"/>
      <c r="F16" s="141"/>
      <c r="G16" s="110"/>
      <c r="H16" s="158"/>
      <c r="I16" s="141"/>
      <c r="J16" s="141"/>
      <c r="K16" s="141"/>
      <c r="L16" s="141"/>
      <c r="M16" s="141"/>
      <c r="N16" s="141"/>
      <c r="O16" s="141"/>
      <c r="P16" s="141"/>
    </row>
    <row r="17" spans="1:16" s="78" customFormat="1" ht="25.5">
      <c r="A17" s="171">
        <v>12</v>
      </c>
      <c r="B17" s="186" t="s">
        <v>71</v>
      </c>
      <c r="C17" s="187" t="s">
        <v>2</v>
      </c>
      <c r="D17" s="190">
        <v>73.2</v>
      </c>
      <c r="E17" s="181"/>
      <c r="F17" s="141"/>
      <c r="G17" s="110"/>
      <c r="H17" s="158"/>
      <c r="I17" s="141"/>
      <c r="J17" s="141"/>
      <c r="K17" s="141"/>
      <c r="L17" s="141"/>
      <c r="M17" s="141"/>
      <c r="N17" s="141"/>
      <c r="O17" s="141"/>
      <c r="P17" s="141"/>
    </row>
    <row r="18" spans="1:16" s="78" customFormat="1" ht="15.75" customHeight="1">
      <c r="A18" s="171">
        <v>13</v>
      </c>
      <c r="B18" s="186" t="s">
        <v>73</v>
      </c>
      <c r="C18" s="187" t="s">
        <v>14</v>
      </c>
      <c r="D18" s="187">
        <v>1</v>
      </c>
      <c r="E18" s="207"/>
      <c r="F18" s="141"/>
      <c r="G18" s="110"/>
      <c r="H18" s="158"/>
      <c r="I18" s="141"/>
      <c r="J18" s="141"/>
      <c r="K18" s="141"/>
      <c r="L18" s="141"/>
      <c r="M18" s="141"/>
      <c r="N18" s="141"/>
      <c r="O18" s="141"/>
      <c r="P18" s="141"/>
    </row>
    <row r="19" spans="1:237" s="72" customFormat="1" ht="15" customHeight="1">
      <c r="A19" s="274" t="s">
        <v>74</v>
      </c>
      <c r="B19" s="275"/>
      <c r="C19" s="275"/>
      <c r="D19" s="275"/>
      <c r="E19" s="276"/>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4.25">
      <c r="A20" s="187">
        <v>1</v>
      </c>
      <c r="B20" s="91" t="s">
        <v>488</v>
      </c>
      <c r="C20" s="97" t="s">
        <v>80</v>
      </c>
      <c r="D20" s="197">
        <v>172.3</v>
      </c>
      <c r="E20" s="198"/>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4.25">
      <c r="A21" s="187">
        <v>2</v>
      </c>
      <c r="B21" s="91" t="s">
        <v>489</v>
      </c>
      <c r="C21" s="97" t="s">
        <v>80</v>
      </c>
      <c r="D21" s="197">
        <v>172.3</v>
      </c>
      <c r="E21" s="198"/>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5" customHeight="1">
      <c r="A22" s="187">
        <v>3</v>
      </c>
      <c r="B22" s="186" t="s">
        <v>131</v>
      </c>
      <c r="C22" s="196" t="s">
        <v>80</v>
      </c>
      <c r="D22" s="197">
        <v>19.5</v>
      </c>
      <c r="E22" s="196"/>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25.5">
      <c r="A23" s="187">
        <v>4</v>
      </c>
      <c r="B23" s="186" t="s">
        <v>492</v>
      </c>
      <c r="C23" s="196" t="s">
        <v>80</v>
      </c>
      <c r="D23" s="197">
        <v>172.3</v>
      </c>
      <c r="E23" s="196"/>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87">
        <v>5</v>
      </c>
      <c r="B24" s="186" t="s">
        <v>493</v>
      </c>
      <c r="C24" s="97" t="s">
        <v>80</v>
      </c>
      <c r="D24" s="197">
        <v>172.3</v>
      </c>
      <c r="E24" s="196"/>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25.5">
      <c r="A25" s="187">
        <v>6</v>
      </c>
      <c r="B25" s="186" t="s">
        <v>255</v>
      </c>
      <c r="C25" s="196" t="s">
        <v>80</v>
      </c>
      <c r="D25" s="197">
        <f>19.5</f>
        <v>19.5</v>
      </c>
      <c r="E25" s="196"/>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4.25">
      <c r="A26" s="187">
        <v>7</v>
      </c>
      <c r="B26" s="186" t="s">
        <v>290</v>
      </c>
      <c r="C26" s="196" t="s">
        <v>76</v>
      </c>
      <c r="D26" s="197">
        <v>269</v>
      </c>
      <c r="E26" s="198"/>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25.5">
      <c r="A27" s="187">
        <v>8</v>
      </c>
      <c r="B27" s="186" t="s">
        <v>257</v>
      </c>
      <c r="C27" s="196" t="s">
        <v>76</v>
      </c>
      <c r="D27" s="197">
        <f>1.5*0.6*73.2</f>
        <v>65.88</v>
      </c>
      <c r="E27" s="198"/>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38.25">
      <c r="A28" s="187">
        <v>9</v>
      </c>
      <c r="B28" s="186" t="s">
        <v>494</v>
      </c>
      <c r="C28" s="196" t="s">
        <v>76</v>
      </c>
      <c r="D28" s="197">
        <f>D26-D27-D29</f>
        <v>197.66</v>
      </c>
      <c r="E28" s="196"/>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5.5">
      <c r="A29" s="187">
        <v>10</v>
      </c>
      <c r="B29" s="186" t="s">
        <v>495</v>
      </c>
      <c r="C29" s="196" t="s">
        <v>76</v>
      </c>
      <c r="D29" s="197">
        <f>1.5*1.3*2.8</f>
        <v>5.46</v>
      </c>
      <c r="E29" s="196"/>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38.25">
      <c r="A30" s="187">
        <v>11</v>
      </c>
      <c r="B30" s="186" t="s">
        <v>258</v>
      </c>
      <c r="C30" s="196" t="s">
        <v>2</v>
      </c>
      <c r="D30" s="197">
        <v>73.2</v>
      </c>
      <c r="E30" s="196"/>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25.5">
      <c r="A31" s="187">
        <v>12</v>
      </c>
      <c r="B31" s="186" t="s">
        <v>259</v>
      </c>
      <c r="C31" s="196" t="s">
        <v>80</v>
      </c>
      <c r="D31" s="197">
        <f>1.2*2.5</f>
        <v>3</v>
      </c>
      <c r="E31" s="196"/>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5" customHeight="1">
      <c r="A32" s="187">
        <v>13</v>
      </c>
      <c r="B32" s="186" t="s">
        <v>81</v>
      </c>
      <c r="C32" s="196" t="s">
        <v>2</v>
      </c>
      <c r="D32" s="197">
        <f>D6+D7+D8</f>
        <v>73.2</v>
      </c>
      <c r="E32" s="196"/>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2:16" ht="12.75">
      <c r="B33"/>
      <c r="D33"/>
      <c r="E33" s="4"/>
      <c r="F33" s="4"/>
      <c r="G33" s="5"/>
      <c r="H33" s="5"/>
      <c r="I33" s="26"/>
      <c r="J33" s="27" t="s">
        <v>20</v>
      </c>
      <c r="K33" s="111"/>
      <c r="L33" s="111"/>
      <c r="M33" s="111"/>
      <c r="N33" s="111"/>
      <c r="O33" s="111"/>
      <c r="P33" s="112"/>
    </row>
    <row r="34" spans="1:7" s="9" customFormat="1" ht="14.25">
      <c r="A34" s="21" t="s">
        <v>21</v>
      </c>
      <c r="B34" s="22"/>
      <c r="C34" s="7"/>
      <c r="D34" s="7"/>
      <c r="E34" s="7"/>
      <c r="F34" s="7"/>
      <c r="G34" s="8"/>
    </row>
    <row r="35" spans="1:15" s="9" customFormat="1" ht="29.25" customHeight="1">
      <c r="A35" s="269" t="s">
        <v>481</v>
      </c>
      <c r="B35" s="269"/>
      <c r="C35" s="269"/>
      <c r="D35" s="269"/>
      <c r="E35" s="269"/>
      <c r="F35" s="269"/>
      <c r="G35" s="269"/>
      <c r="H35" s="269"/>
      <c r="I35" s="269"/>
      <c r="J35" s="269"/>
      <c r="K35" s="269"/>
      <c r="L35" s="269"/>
      <c r="M35" s="269"/>
      <c r="N35" s="269"/>
      <c r="O35" s="269"/>
    </row>
    <row r="36" spans="1:15" s="9" customFormat="1" ht="12" customHeight="1">
      <c r="A36" s="10"/>
      <c r="B36" s="23"/>
      <c r="C36" s="10"/>
      <c r="D36" s="10"/>
      <c r="E36" s="10"/>
      <c r="F36" s="10"/>
      <c r="G36" s="10"/>
      <c r="H36" s="10"/>
      <c r="I36" s="10"/>
      <c r="J36" s="10"/>
      <c r="K36" s="10"/>
      <c r="L36" s="10"/>
      <c r="M36" s="10"/>
      <c r="N36" s="10"/>
      <c r="O36" s="10"/>
    </row>
    <row r="37" spans="1:16" s="25" customFormat="1" ht="13.5" customHeight="1">
      <c r="A37" s="12"/>
      <c r="C37" s="14"/>
      <c r="D37" s="11"/>
      <c r="E37" s="11"/>
      <c r="F37" s="11"/>
      <c r="G37" s="12"/>
      <c r="H37" s="12"/>
      <c r="I37" s="13" t="s">
        <v>23</v>
      </c>
      <c r="J37" s="14"/>
      <c r="K37" s="11"/>
      <c r="L37" s="11"/>
      <c r="M37" s="12"/>
      <c r="N37" s="12"/>
      <c r="O37" s="12"/>
      <c r="P37" s="63"/>
    </row>
    <row r="38" spans="1:16" s="25" customFormat="1" ht="12.75">
      <c r="A38" s="12"/>
      <c r="B38" s="24" t="s">
        <v>22</v>
      </c>
      <c r="C38" s="14"/>
      <c r="D38" s="11"/>
      <c r="E38" s="11"/>
      <c r="F38" s="11"/>
      <c r="G38" s="12"/>
      <c r="H38" s="12"/>
      <c r="I38" s="15" t="s">
        <v>24</v>
      </c>
      <c r="J38" s="12"/>
      <c r="K38" s="12"/>
      <c r="L38" s="16"/>
      <c r="M38" s="12"/>
      <c r="N38" s="12"/>
      <c r="O38" s="12"/>
      <c r="P38" s="63"/>
    </row>
    <row r="39" spans="1:16" s="25" customFormat="1" ht="12.75">
      <c r="A39" s="12"/>
      <c r="B39" s="24"/>
      <c r="C39" s="14"/>
      <c r="D39" s="11"/>
      <c r="E39" s="11"/>
      <c r="F39" s="11"/>
      <c r="G39" s="12"/>
      <c r="H39" s="12"/>
      <c r="I39" s="15"/>
      <c r="J39" s="12"/>
      <c r="K39" s="12"/>
      <c r="L39" s="16"/>
      <c r="M39" s="12"/>
      <c r="N39" s="12"/>
      <c r="O39" s="12"/>
      <c r="P39" s="63"/>
    </row>
    <row r="40" spans="1:16" s="25" customFormat="1" ht="12.75">
      <c r="A40" s="12"/>
      <c r="B40" s="16" t="s">
        <v>138</v>
      </c>
      <c r="C40" s="14"/>
      <c r="D40" s="11"/>
      <c r="E40" s="240"/>
      <c r="F40" s="11"/>
      <c r="G40" s="12"/>
      <c r="H40" s="12"/>
      <c r="I40" s="16" t="s">
        <v>138</v>
      </c>
      <c r="J40" s="12"/>
      <c r="K40" s="12"/>
      <c r="L40" s="12"/>
      <c r="M40" s="12"/>
      <c r="N40" s="12"/>
      <c r="O40" s="12"/>
      <c r="P40" s="63"/>
    </row>
  </sheetData>
  <sheetProtection/>
  <mergeCells count="6">
    <mergeCell ref="E2:I2"/>
    <mergeCell ref="K2:O2"/>
    <mergeCell ref="A4:E4"/>
    <mergeCell ref="A5:E5"/>
    <mergeCell ref="A19:E19"/>
    <mergeCell ref="A35:O35"/>
  </mergeCells>
  <printOptions/>
  <pageMargins left="0.3937007874015748" right="0.3937007874015748" top="0.3937007874015748" bottom="0.3937007874015748" header="0.31496062992125984" footer="0.31496062992125984"/>
  <pageSetup horizontalDpi="600" verticalDpi="600" orientation="landscape" paperSize="9" scale="60" r:id="rId1"/>
  <headerFooter>
    <oddFooter>&amp;CLapa &amp;P no &amp;N</oddFooter>
  </headerFooter>
</worksheet>
</file>

<file path=xl/worksheets/sheet23.xml><?xml version="1.0" encoding="utf-8"?>
<worksheet xmlns="http://schemas.openxmlformats.org/spreadsheetml/2006/main" xmlns:r="http://schemas.openxmlformats.org/officeDocument/2006/relationships">
  <dimension ref="A1:IC43"/>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311</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206" customFormat="1" ht="17.25" customHeight="1">
      <c r="A4" s="286" t="s">
        <v>305</v>
      </c>
      <c r="B4" s="287"/>
      <c r="C4" s="287"/>
      <c r="D4" s="287"/>
      <c r="E4" s="288"/>
      <c r="F4" s="219"/>
      <c r="G4" s="217"/>
      <c r="H4" s="219"/>
      <c r="I4" s="245"/>
      <c r="J4" s="246"/>
      <c r="K4" s="246"/>
      <c r="L4" s="246"/>
      <c r="M4" s="246"/>
      <c r="N4" s="219"/>
      <c r="O4" s="219"/>
      <c r="P4" s="219"/>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row>
    <row r="5" spans="1:237" s="79" customFormat="1" ht="17.25" customHeight="1">
      <c r="A5" s="289" t="s">
        <v>496</v>
      </c>
      <c r="B5" s="290"/>
      <c r="C5" s="290"/>
      <c r="D5" s="290"/>
      <c r="E5" s="291"/>
      <c r="F5" s="106"/>
      <c r="G5" s="110"/>
      <c r="H5" s="108"/>
      <c r="I5" s="106"/>
      <c r="J5" s="106"/>
      <c r="K5" s="106"/>
      <c r="L5" s="106"/>
      <c r="M5" s="106"/>
      <c r="N5" s="106"/>
      <c r="O5" s="106"/>
      <c r="P5" s="106"/>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171">
        <v>1</v>
      </c>
      <c r="B6" s="172" t="s">
        <v>307</v>
      </c>
      <c r="C6" s="173" t="s">
        <v>2</v>
      </c>
      <c r="D6" s="174">
        <v>69.8</v>
      </c>
      <c r="E6" s="175"/>
      <c r="F6" s="106"/>
      <c r="G6" s="110"/>
      <c r="H6" s="108"/>
      <c r="I6" s="106"/>
      <c r="J6" s="106"/>
      <c r="K6" s="106"/>
      <c r="L6" s="106"/>
      <c r="M6" s="106"/>
      <c r="N6" s="106"/>
      <c r="O6" s="106"/>
      <c r="P6" s="106"/>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171">
        <v>2</v>
      </c>
      <c r="B7" s="172" t="s">
        <v>292</v>
      </c>
      <c r="C7" s="173" t="s">
        <v>2</v>
      </c>
      <c r="D7" s="174">
        <v>29.3</v>
      </c>
      <c r="E7" s="175"/>
      <c r="F7" s="106"/>
      <c r="G7" s="110"/>
      <c r="H7" s="108"/>
      <c r="I7" s="106"/>
      <c r="J7" s="106"/>
      <c r="K7" s="106"/>
      <c r="L7" s="106"/>
      <c r="M7" s="106"/>
      <c r="N7" s="106"/>
      <c r="O7" s="106"/>
      <c r="P7" s="106"/>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25.5">
      <c r="A8" s="171">
        <v>3</v>
      </c>
      <c r="B8" s="172" t="s">
        <v>233</v>
      </c>
      <c r="C8" s="173" t="s">
        <v>2</v>
      </c>
      <c r="D8" s="174">
        <v>21.1</v>
      </c>
      <c r="E8" s="175"/>
      <c r="F8" s="106"/>
      <c r="G8" s="110"/>
      <c r="H8" s="108"/>
      <c r="I8" s="106"/>
      <c r="J8" s="106"/>
      <c r="K8" s="106"/>
      <c r="L8" s="106"/>
      <c r="M8" s="106"/>
      <c r="N8" s="106"/>
      <c r="O8" s="106"/>
      <c r="P8" s="106"/>
      <c r="Q8" s="239"/>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25.5">
      <c r="A9" s="171">
        <v>4</v>
      </c>
      <c r="B9" s="172" t="s">
        <v>497</v>
      </c>
      <c r="C9" s="173" t="s">
        <v>2</v>
      </c>
      <c r="D9" s="174">
        <v>4</v>
      </c>
      <c r="E9" s="175"/>
      <c r="F9" s="106"/>
      <c r="G9" s="110"/>
      <c r="H9" s="108"/>
      <c r="I9" s="106"/>
      <c r="J9" s="106"/>
      <c r="K9" s="106"/>
      <c r="L9" s="106"/>
      <c r="M9" s="106"/>
      <c r="N9" s="106"/>
      <c r="O9" s="106"/>
      <c r="P9" s="106"/>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237" s="79" customFormat="1" ht="38.25">
      <c r="A10" s="171">
        <v>5</v>
      </c>
      <c r="B10" s="172" t="s">
        <v>235</v>
      </c>
      <c r="C10" s="173" t="s">
        <v>56</v>
      </c>
      <c r="D10" s="176">
        <v>1</v>
      </c>
      <c r="E10" s="175"/>
      <c r="F10" s="106"/>
      <c r="G10" s="110"/>
      <c r="H10" s="108"/>
      <c r="I10" s="106"/>
      <c r="J10" s="106"/>
      <c r="K10" s="106"/>
      <c r="L10" s="106"/>
      <c r="M10" s="106"/>
      <c r="N10" s="106"/>
      <c r="O10" s="106"/>
      <c r="P10" s="106"/>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row>
    <row r="11" spans="1:16" s="70" customFormat="1" ht="38.25">
      <c r="A11" s="171">
        <v>6</v>
      </c>
      <c r="B11" s="177" t="s">
        <v>236</v>
      </c>
      <c r="C11" s="173" t="s">
        <v>56</v>
      </c>
      <c r="D11" s="176">
        <v>7</v>
      </c>
      <c r="E11" s="175"/>
      <c r="F11" s="109"/>
      <c r="G11" s="110"/>
      <c r="H11" s="108"/>
      <c r="I11" s="109"/>
      <c r="J11" s="109"/>
      <c r="K11" s="109"/>
      <c r="L11" s="109"/>
      <c r="M11" s="109"/>
      <c r="N11" s="109"/>
      <c r="O11" s="109"/>
      <c r="P11" s="109"/>
    </row>
    <row r="12" spans="1:16" s="70" customFormat="1" ht="25.5">
      <c r="A12" s="171">
        <v>7</v>
      </c>
      <c r="B12" s="177" t="s">
        <v>239</v>
      </c>
      <c r="C12" s="180" t="s">
        <v>56</v>
      </c>
      <c r="D12" s="178">
        <v>3</v>
      </c>
      <c r="E12" s="181"/>
      <c r="F12" s="109"/>
      <c r="G12" s="110"/>
      <c r="H12" s="108"/>
      <c r="I12" s="109"/>
      <c r="J12" s="109"/>
      <c r="K12" s="109"/>
      <c r="L12" s="109"/>
      <c r="M12" s="109"/>
      <c r="N12" s="109"/>
      <c r="O12" s="109"/>
      <c r="P12" s="109"/>
    </row>
    <row r="13" spans="1:16" s="70" customFormat="1" ht="12.75">
      <c r="A13" s="171">
        <v>8</v>
      </c>
      <c r="B13" s="182" t="s">
        <v>241</v>
      </c>
      <c r="C13" s="180" t="s">
        <v>14</v>
      </c>
      <c r="D13" s="183">
        <v>4</v>
      </c>
      <c r="E13" s="184"/>
      <c r="F13" s="109"/>
      <c r="G13" s="110"/>
      <c r="H13" s="108"/>
      <c r="I13" s="109"/>
      <c r="J13" s="109"/>
      <c r="K13" s="109"/>
      <c r="L13" s="109"/>
      <c r="M13" s="109"/>
      <c r="N13" s="109"/>
      <c r="O13" s="109"/>
      <c r="P13" s="109"/>
    </row>
    <row r="14" spans="1:16" s="70" customFormat="1" ht="25.5">
      <c r="A14" s="171">
        <v>9</v>
      </c>
      <c r="B14" s="177" t="s">
        <v>498</v>
      </c>
      <c r="C14" s="173" t="s">
        <v>14</v>
      </c>
      <c r="D14" s="176">
        <v>2</v>
      </c>
      <c r="E14" s="184"/>
      <c r="F14" s="109"/>
      <c r="G14" s="110"/>
      <c r="H14" s="108"/>
      <c r="I14" s="109"/>
      <c r="J14" s="109"/>
      <c r="K14" s="109"/>
      <c r="L14" s="109"/>
      <c r="M14" s="109"/>
      <c r="N14" s="109"/>
      <c r="O14" s="109"/>
      <c r="P14" s="109"/>
    </row>
    <row r="15" spans="1:16" s="78" customFormat="1" ht="38.25">
      <c r="A15" s="171">
        <v>10</v>
      </c>
      <c r="B15" s="186" t="s">
        <v>243</v>
      </c>
      <c r="C15" s="199" t="s">
        <v>14</v>
      </c>
      <c r="D15" s="188">
        <v>6</v>
      </c>
      <c r="E15" s="175"/>
      <c r="F15" s="106"/>
      <c r="G15" s="110"/>
      <c r="H15" s="108"/>
      <c r="I15" s="106"/>
      <c r="J15" s="106"/>
      <c r="K15" s="106"/>
      <c r="L15" s="106"/>
      <c r="M15" s="106"/>
      <c r="N15" s="106"/>
      <c r="O15" s="106"/>
      <c r="P15" s="106"/>
    </row>
    <row r="16" spans="1:16" s="78" customFormat="1" ht="12.75">
      <c r="A16" s="171">
        <v>11</v>
      </c>
      <c r="B16" s="182" t="s">
        <v>282</v>
      </c>
      <c r="C16" s="199" t="s">
        <v>6</v>
      </c>
      <c r="D16" s="188">
        <v>4</v>
      </c>
      <c r="E16" s="175"/>
      <c r="F16" s="106"/>
      <c r="G16" s="110"/>
      <c r="H16" s="108"/>
      <c r="I16" s="106"/>
      <c r="J16" s="106"/>
      <c r="K16" s="106"/>
      <c r="L16" s="106"/>
      <c r="M16" s="106"/>
      <c r="N16" s="106"/>
      <c r="O16" s="106"/>
      <c r="P16" s="106"/>
    </row>
    <row r="17" spans="1:16" s="78" customFormat="1" ht="25.5">
      <c r="A17" s="171">
        <v>12</v>
      </c>
      <c r="B17" s="186" t="s">
        <v>309</v>
      </c>
      <c r="C17" s="199" t="s">
        <v>14</v>
      </c>
      <c r="D17" s="188">
        <v>4</v>
      </c>
      <c r="E17" s="175"/>
      <c r="F17" s="106"/>
      <c r="G17" s="110"/>
      <c r="H17" s="108"/>
      <c r="I17" s="106"/>
      <c r="J17" s="106"/>
      <c r="K17" s="106"/>
      <c r="L17" s="106"/>
      <c r="M17" s="106"/>
      <c r="N17" s="106"/>
      <c r="O17" s="106"/>
      <c r="P17" s="106"/>
    </row>
    <row r="18" spans="1:16" s="78" customFormat="1" ht="25.5">
      <c r="A18" s="171">
        <v>13</v>
      </c>
      <c r="B18" s="186" t="s">
        <v>70</v>
      </c>
      <c r="C18" s="187" t="s">
        <v>2</v>
      </c>
      <c r="D18" s="190">
        <v>99.1</v>
      </c>
      <c r="E18" s="181"/>
      <c r="F18" s="106"/>
      <c r="G18" s="110"/>
      <c r="H18" s="108"/>
      <c r="I18" s="106"/>
      <c r="J18" s="106"/>
      <c r="K18" s="106"/>
      <c r="L18" s="106"/>
      <c r="M18" s="106"/>
      <c r="N18" s="106"/>
      <c r="O18" s="106"/>
      <c r="P18" s="106"/>
    </row>
    <row r="19" spans="1:16" s="78" customFormat="1" ht="25.5">
      <c r="A19" s="171">
        <v>14</v>
      </c>
      <c r="B19" s="186" t="s">
        <v>71</v>
      </c>
      <c r="C19" s="187" t="s">
        <v>2</v>
      </c>
      <c r="D19" s="190">
        <v>124.2</v>
      </c>
      <c r="E19" s="181"/>
      <c r="F19" s="106"/>
      <c r="G19" s="110"/>
      <c r="H19" s="108"/>
      <c r="I19" s="106"/>
      <c r="J19" s="106"/>
      <c r="K19" s="106"/>
      <c r="L19" s="106"/>
      <c r="M19" s="106"/>
      <c r="N19" s="106"/>
      <c r="O19" s="106"/>
      <c r="P19" s="106"/>
    </row>
    <row r="20" spans="1:16" s="78" customFormat="1" ht="15.75" customHeight="1">
      <c r="A20" s="171">
        <v>15</v>
      </c>
      <c r="B20" s="189" t="s">
        <v>72</v>
      </c>
      <c r="C20" s="187" t="s">
        <v>2</v>
      </c>
      <c r="D20" s="187">
        <v>5.6</v>
      </c>
      <c r="E20" s="207"/>
      <c r="F20" s="106"/>
      <c r="G20" s="110"/>
      <c r="H20" s="108"/>
      <c r="I20" s="106"/>
      <c r="J20" s="106"/>
      <c r="K20" s="106"/>
      <c r="L20" s="106"/>
      <c r="M20" s="106"/>
      <c r="N20" s="106"/>
      <c r="O20" s="106"/>
      <c r="P20" s="106"/>
    </row>
    <row r="21" spans="1:16" s="78" customFormat="1" ht="15.75" customHeight="1">
      <c r="A21" s="171">
        <v>16</v>
      </c>
      <c r="B21" s="186" t="s">
        <v>73</v>
      </c>
      <c r="C21" s="187" t="s">
        <v>14</v>
      </c>
      <c r="D21" s="187">
        <v>2</v>
      </c>
      <c r="E21" s="207"/>
      <c r="F21" s="106"/>
      <c r="G21" s="110"/>
      <c r="H21" s="108"/>
      <c r="I21" s="106"/>
      <c r="J21" s="106"/>
      <c r="K21" s="106"/>
      <c r="L21" s="106"/>
      <c r="M21" s="106"/>
      <c r="N21" s="106"/>
      <c r="O21" s="106"/>
      <c r="P21" s="106"/>
    </row>
    <row r="22" spans="1:16" s="78" customFormat="1" ht="15.75" customHeight="1">
      <c r="A22" s="274" t="s">
        <v>74</v>
      </c>
      <c r="B22" s="275"/>
      <c r="C22" s="275"/>
      <c r="D22" s="275"/>
      <c r="E22" s="276"/>
      <c r="F22" s="106"/>
      <c r="G22" s="110"/>
      <c r="H22" s="108"/>
      <c r="I22" s="106"/>
      <c r="J22" s="106"/>
      <c r="K22" s="106"/>
      <c r="L22" s="106"/>
      <c r="M22" s="106"/>
      <c r="N22" s="106"/>
      <c r="O22" s="106"/>
      <c r="P22" s="106"/>
    </row>
    <row r="23" spans="1:237" s="72" customFormat="1" ht="14.25">
      <c r="A23" s="187">
        <v>1</v>
      </c>
      <c r="B23" s="91" t="s">
        <v>488</v>
      </c>
      <c r="C23" s="97" t="s">
        <v>80</v>
      </c>
      <c r="D23" s="197">
        <v>292.4</v>
      </c>
      <c r="E23" s="198"/>
      <c r="F23" s="109"/>
      <c r="G23" s="110"/>
      <c r="H23" s="108"/>
      <c r="I23" s="109"/>
      <c r="J23" s="109"/>
      <c r="K23" s="109"/>
      <c r="L23" s="109"/>
      <c r="M23" s="109"/>
      <c r="N23" s="109"/>
      <c r="O23" s="109"/>
      <c r="P23" s="109"/>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14.25">
      <c r="A24" s="187">
        <v>2</v>
      </c>
      <c r="B24" s="91" t="s">
        <v>489</v>
      </c>
      <c r="C24" s="97" t="s">
        <v>80</v>
      </c>
      <c r="D24" s="197">
        <v>292.4</v>
      </c>
      <c r="E24" s="198"/>
      <c r="F24" s="109"/>
      <c r="G24" s="110"/>
      <c r="H24" s="108"/>
      <c r="I24" s="109"/>
      <c r="J24" s="109"/>
      <c r="K24" s="109"/>
      <c r="L24" s="109"/>
      <c r="M24" s="109"/>
      <c r="N24" s="109"/>
      <c r="O24" s="109"/>
      <c r="P24" s="109"/>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 customHeight="1">
      <c r="A25" s="187">
        <v>3</v>
      </c>
      <c r="B25" s="186" t="s">
        <v>131</v>
      </c>
      <c r="C25" s="196" t="s">
        <v>80</v>
      </c>
      <c r="D25" s="197">
        <v>18.1</v>
      </c>
      <c r="E25" s="196"/>
      <c r="F25" s="109"/>
      <c r="G25" s="110"/>
      <c r="H25" s="108"/>
      <c r="I25" s="109"/>
      <c r="J25" s="109"/>
      <c r="K25" s="109"/>
      <c r="L25" s="109"/>
      <c r="M25" s="109"/>
      <c r="N25" s="109"/>
      <c r="O25" s="109"/>
      <c r="P25" s="109"/>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25.5">
      <c r="A26" s="187">
        <v>4</v>
      </c>
      <c r="B26" s="186" t="s">
        <v>492</v>
      </c>
      <c r="C26" s="196" t="s">
        <v>80</v>
      </c>
      <c r="D26" s="197">
        <f>D23</f>
        <v>292.4</v>
      </c>
      <c r="E26" s="196"/>
      <c r="F26" s="109"/>
      <c r="G26" s="110"/>
      <c r="H26" s="108"/>
      <c r="I26" s="109"/>
      <c r="J26" s="109"/>
      <c r="K26" s="109"/>
      <c r="L26" s="109"/>
      <c r="M26" s="109"/>
      <c r="N26" s="109"/>
      <c r="O26" s="109"/>
      <c r="P26" s="109"/>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25.5">
      <c r="A27" s="187">
        <v>5</v>
      </c>
      <c r="B27" s="186" t="s">
        <v>493</v>
      </c>
      <c r="C27" s="97" t="s">
        <v>80</v>
      </c>
      <c r="D27" s="197">
        <v>292.4</v>
      </c>
      <c r="E27" s="196"/>
      <c r="F27" s="109"/>
      <c r="G27" s="110"/>
      <c r="H27" s="108"/>
      <c r="I27" s="109"/>
      <c r="J27" s="109"/>
      <c r="K27" s="109"/>
      <c r="L27" s="109"/>
      <c r="M27" s="109"/>
      <c r="N27" s="109"/>
      <c r="O27" s="109"/>
      <c r="P27" s="109"/>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25.5">
      <c r="A28" s="187">
        <v>6</v>
      </c>
      <c r="B28" s="186" t="s">
        <v>255</v>
      </c>
      <c r="C28" s="196" t="s">
        <v>80</v>
      </c>
      <c r="D28" s="197">
        <f>D25</f>
        <v>18.1</v>
      </c>
      <c r="E28" s="196"/>
      <c r="F28" s="109"/>
      <c r="G28" s="110"/>
      <c r="H28" s="108"/>
      <c r="I28" s="109"/>
      <c r="J28" s="109"/>
      <c r="K28" s="109"/>
      <c r="L28" s="109"/>
      <c r="M28" s="109"/>
      <c r="N28" s="109"/>
      <c r="O28" s="109"/>
      <c r="P28" s="109"/>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4.25">
      <c r="A29" s="187">
        <v>7</v>
      </c>
      <c r="B29" s="186" t="s">
        <v>148</v>
      </c>
      <c r="C29" s="196" t="s">
        <v>76</v>
      </c>
      <c r="D29" s="197">
        <v>490.3</v>
      </c>
      <c r="E29" s="198"/>
      <c r="F29" s="109"/>
      <c r="G29" s="110"/>
      <c r="H29" s="108"/>
      <c r="I29" s="109"/>
      <c r="J29" s="109"/>
      <c r="K29" s="109"/>
      <c r="L29" s="109"/>
      <c r="M29" s="109"/>
      <c r="N29" s="109"/>
      <c r="O29" s="109"/>
      <c r="P29" s="109"/>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25.5">
      <c r="A30" s="187">
        <v>8</v>
      </c>
      <c r="B30" s="186" t="s">
        <v>499</v>
      </c>
      <c r="C30" s="196" t="s">
        <v>76</v>
      </c>
      <c r="D30" s="197">
        <f>1.5*0.6*124.2</f>
        <v>111.77999999999999</v>
      </c>
      <c r="E30" s="198"/>
      <c r="F30" s="109"/>
      <c r="G30" s="110"/>
      <c r="H30" s="108"/>
      <c r="I30" s="109"/>
      <c r="J30" s="109"/>
      <c r="K30" s="109"/>
      <c r="L30" s="109"/>
      <c r="M30" s="109"/>
      <c r="N30" s="109"/>
      <c r="O30" s="109"/>
      <c r="P30" s="109"/>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38.25">
      <c r="A31" s="187">
        <v>9</v>
      </c>
      <c r="B31" s="186" t="s">
        <v>494</v>
      </c>
      <c r="C31" s="196" t="s">
        <v>76</v>
      </c>
      <c r="D31" s="197">
        <f>D29-D30-D32</f>
        <v>354.76000000000005</v>
      </c>
      <c r="E31" s="196"/>
      <c r="F31" s="109"/>
      <c r="G31" s="110"/>
      <c r="H31" s="108"/>
      <c r="I31" s="109"/>
      <c r="J31" s="109"/>
      <c r="K31" s="109"/>
      <c r="L31" s="109"/>
      <c r="M31" s="109"/>
      <c r="N31" s="109"/>
      <c r="O31" s="109"/>
      <c r="P31" s="109"/>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25.5">
      <c r="A32" s="187">
        <v>10</v>
      </c>
      <c r="B32" s="186" t="s">
        <v>495</v>
      </c>
      <c r="C32" s="196" t="s">
        <v>76</v>
      </c>
      <c r="D32" s="197">
        <f>1.5*1.8*8.8</f>
        <v>23.760000000000005</v>
      </c>
      <c r="E32" s="196"/>
      <c r="F32" s="109"/>
      <c r="G32" s="110"/>
      <c r="H32" s="108"/>
      <c r="I32" s="109"/>
      <c r="J32" s="109"/>
      <c r="K32" s="109"/>
      <c r="L32" s="109"/>
      <c r="M32" s="109"/>
      <c r="N32" s="109"/>
      <c r="O32" s="109"/>
      <c r="P32" s="109"/>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38.25">
      <c r="A33" s="187">
        <v>11</v>
      </c>
      <c r="B33" s="186" t="s">
        <v>258</v>
      </c>
      <c r="C33" s="196" t="s">
        <v>2</v>
      </c>
      <c r="D33" s="197">
        <f>124.2</f>
        <v>124.2</v>
      </c>
      <c r="E33" s="196"/>
      <c r="F33" s="109"/>
      <c r="G33" s="110"/>
      <c r="H33" s="108"/>
      <c r="I33" s="109"/>
      <c r="J33" s="109"/>
      <c r="K33" s="109"/>
      <c r="L33" s="109"/>
      <c r="M33" s="109"/>
      <c r="N33" s="109"/>
      <c r="O33" s="109"/>
      <c r="P33" s="109"/>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25.5">
      <c r="A34" s="187">
        <v>12</v>
      </c>
      <c r="B34" s="186" t="s">
        <v>259</v>
      </c>
      <c r="C34" s="196" t="s">
        <v>80</v>
      </c>
      <c r="D34" s="197">
        <f>1.3*2.5</f>
        <v>3.25</v>
      </c>
      <c r="E34" s="196"/>
      <c r="F34" s="109"/>
      <c r="G34" s="110"/>
      <c r="H34" s="108"/>
      <c r="I34" s="109"/>
      <c r="J34" s="109"/>
      <c r="K34" s="109"/>
      <c r="L34" s="109"/>
      <c r="M34" s="109"/>
      <c r="N34" s="109"/>
      <c r="O34" s="109"/>
      <c r="P34" s="109"/>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15" customHeight="1">
      <c r="A35" s="187">
        <v>13</v>
      </c>
      <c r="B35" s="186" t="s">
        <v>81</v>
      </c>
      <c r="C35" s="196" t="s">
        <v>2</v>
      </c>
      <c r="D35" s="197">
        <f>D6+D7+D8+D9</f>
        <v>124.19999999999999</v>
      </c>
      <c r="E35" s="196"/>
      <c r="F35" s="109"/>
      <c r="G35" s="110"/>
      <c r="H35" s="108"/>
      <c r="I35" s="109"/>
      <c r="J35" s="109"/>
      <c r="K35" s="109"/>
      <c r="L35" s="109"/>
      <c r="M35" s="109"/>
      <c r="N35" s="109"/>
      <c r="O35" s="109"/>
      <c r="P35" s="109"/>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2:16" ht="12.75">
      <c r="B36"/>
      <c r="D36"/>
      <c r="E36" s="4"/>
      <c r="F36" s="4"/>
      <c r="G36" s="5"/>
      <c r="H36" s="5"/>
      <c r="I36" s="26"/>
      <c r="J36" s="27" t="s">
        <v>20</v>
      </c>
      <c r="K36" s="111"/>
      <c r="L36" s="111"/>
      <c r="M36" s="111"/>
      <c r="N36" s="111"/>
      <c r="O36" s="111"/>
      <c r="P36" s="112"/>
    </row>
    <row r="37" spans="1:7" s="9" customFormat="1" ht="14.25">
      <c r="A37" s="21" t="s">
        <v>21</v>
      </c>
      <c r="B37" s="22"/>
      <c r="C37" s="7"/>
      <c r="D37" s="7"/>
      <c r="E37" s="7"/>
      <c r="F37" s="7"/>
      <c r="G37" s="8"/>
    </row>
    <row r="38" spans="1:15" s="9" customFormat="1" ht="29.25" customHeight="1">
      <c r="A38" s="269" t="s">
        <v>481</v>
      </c>
      <c r="B38" s="269"/>
      <c r="C38" s="269"/>
      <c r="D38" s="269"/>
      <c r="E38" s="269"/>
      <c r="F38" s="269"/>
      <c r="G38" s="269"/>
      <c r="H38" s="269"/>
      <c r="I38" s="269"/>
      <c r="J38" s="269"/>
      <c r="K38" s="269"/>
      <c r="L38" s="269"/>
      <c r="M38" s="269"/>
      <c r="N38" s="269"/>
      <c r="O38" s="269"/>
    </row>
    <row r="39" spans="1:15" s="9" customFormat="1" ht="12" customHeight="1">
      <c r="A39" s="10"/>
      <c r="B39" s="23"/>
      <c r="C39" s="10"/>
      <c r="D39" s="10"/>
      <c r="E39" s="10"/>
      <c r="F39" s="10"/>
      <c r="G39" s="10"/>
      <c r="H39" s="10"/>
      <c r="I39" s="10"/>
      <c r="J39" s="10"/>
      <c r="K39" s="10"/>
      <c r="L39" s="10"/>
      <c r="M39" s="10"/>
      <c r="N39" s="10"/>
      <c r="O39" s="10"/>
    </row>
    <row r="40" spans="1:16" s="25" customFormat="1" ht="13.5" customHeight="1">
      <c r="A40" s="12"/>
      <c r="C40" s="14"/>
      <c r="D40" s="11"/>
      <c r="E40" s="11"/>
      <c r="F40" s="11"/>
      <c r="G40" s="12"/>
      <c r="H40" s="12"/>
      <c r="I40" s="13" t="s">
        <v>23</v>
      </c>
      <c r="J40" s="14"/>
      <c r="K40" s="11"/>
      <c r="L40" s="11"/>
      <c r="M40" s="12"/>
      <c r="N40" s="12"/>
      <c r="O40" s="12"/>
      <c r="P40" s="63"/>
    </row>
    <row r="41" spans="1:16" s="25" customFormat="1" ht="12.75">
      <c r="A41" s="12"/>
      <c r="B41" s="24" t="s">
        <v>22</v>
      </c>
      <c r="C41" s="14"/>
      <c r="D41" s="11"/>
      <c r="E41" s="11"/>
      <c r="F41" s="11"/>
      <c r="G41" s="12"/>
      <c r="H41" s="12"/>
      <c r="I41" s="15" t="s">
        <v>24</v>
      </c>
      <c r="J41" s="12"/>
      <c r="K41" s="12"/>
      <c r="L41" s="16"/>
      <c r="M41" s="12"/>
      <c r="N41" s="12"/>
      <c r="O41" s="12"/>
      <c r="P41" s="63"/>
    </row>
    <row r="42" spans="1:16" s="25" customFormat="1" ht="12.75">
      <c r="A42" s="12"/>
      <c r="B42" s="24"/>
      <c r="C42" s="14"/>
      <c r="D42" s="11"/>
      <c r="E42" s="11"/>
      <c r="F42" s="11"/>
      <c r="G42" s="12"/>
      <c r="H42" s="12"/>
      <c r="I42" s="15"/>
      <c r="J42" s="12"/>
      <c r="K42" s="12"/>
      <c r="L42" s="16"/>
      <c r="M42" s="12"/>
      <c r="N42" s="12"/>
      <c r="O42" s="12"/>
      <c r="P42" s="63"/>
    </row>
    <row r="43" spans="1:16" s="25" customFormat="1" ht="12.75">
      <c r="A43" s="12"/>
      <c r="B43" s="16" t="s">
        <v>138</v>
      </c>
      <c r="C43" s="14"/>
      <c r="D43" s="11"/>
      <c r="E43" s="240"/>
      <c r="F43" s="11"/>
      <c r="G43" s="12"/>
      <c r="H43" s="12"/>
      <c r="I43" s="16" t="s">
        <v>138</v>
      </c>
      <c r="J43" s="12"/>
      <c r="K43" s="12"/>
      <c r="L43" s="12"/>
      <c r="M43" s="12"/>
      <c r="N43" s="12"/>
      <c r="O43" s="12"/>
      <c r="P43" s="63"/>
    </row>
  </sheetData>
  <sheetProtection/>
  <mergeCells count="6">
    <mergeCell ref="A4:E4"/>
    <mergeCell ref="A5:E5"/>
    <mergeCell ref="A22:E22"/>
    <mergeCell ref="A38:O38"/>
    <mergeCell ref="E2:I2"/>
    <mergeCell ref="K2:O2"/>
  </mergeCells>
  <printOptions/>
  <pageMargins left="0.3937007874015748" right="0.3937007874015748" top="0.984251968503937" bottom="0.984251968503937" header="0.31496062992125984" footer="0.31496062992125984"/>
  <pageSetup horizontalDpi="600" verticalDpi="600" orientation="landscape" paperSize="9" scale="60" r:id="rId1"/>
  <headerFooter>
    <oddFooter>&amp;CLapa &amp;P no &amp;N</oddFooter>
  </headerFooter>
</worksheet>
</file>

<file path=xl/worksheets/sheet24.xml><?xml version="1.0" encoding="utf-8"?>
<worksheet xmlns="http://schemas.openxmlformats.org/spreadsheetml/2006/main" xmlns:r="http://schemas.openxmlformats.org/officeDocument/2006/relationships">
  <dimension ref="A1:IC41"/>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312</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206" customFormat="1" ht="17.25" customHeight="1">
      <c r="A4" s="286" t="s">
        <v>305</v>
      </c>
      <c r="B4" s="287"/>
      <c r="C4" s="287"/>
      <c r="D4" s="287"/>
      <c r="E4" s="288"/>
      <c r="F4" s="216"/>
      <c r="G4" s="217"/>
      <c r="H4" s="216"/>
      <c r="I4" s="218"/>
      <c r="J4" s="218"/>
      <c r="K4" s="218"/>
      <c r="L4" s="218"/>
      <c r="M4" s="218"/>
      <c r="N4" s="216"/>
      <c r="O4" s="216"/>
      <c r="P4" s="219"/>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row>
    <row r="5" spans="1:16" s="78" customFormat="1" ht="15.75" customHeight="1">
      <c r="A5" s="289" t="s">
        <v>313</v>
      </c>
      <c r="B5" s="290"/>
      <c r="C5" s="290"/>
      <c r="D5" s="290"/>
      <c r="E5" s="291"/>
      <c r="F5" s="141"/>
      <c r="G5" s="110"/>
      <c r="H5" s="158"/>
      <c r="I5" s="141"/>
      <c r="J5" s="141"/>
      <c r="K5" s="141"/>
      <c r="L5" s="141"/>
      <c r="M5" s="141"/>
      <c r="N5" s="141"/>
      <c r="O5" s="141"/>
      <c r="P5" s="106"/>
    </row>
    <row r="6" spans="1:16" s="78" customFormat="1" ht="25.5">
      <c r="A6" s="171">
        <v>1</v>
      </c>
      <c r="B6" s="172" t="s">
        <v>291</v>
      </c>
      <c r="C6" s="173" t="s">
        <v>2</v>
      </c>
      <c r="D6" s="174">
        <v>48.3</v>
      </c>
      <c r="E6" s="175"/>
      <c r="F6" s="141"/>
      <c r="G6" s="110"/>
      <c r="H6" s="158"/>
      <c r="I6" s="141"/>
      <c r="J6" s="141"/>
      <c r="K6" s="141"/>
      <c r="L6" s="141"/>
      <c r="M6" s="141"/>
      <c r="N6" s="141"/>
      <c r="O6" s="141"/>
      <c r="P6" s="106"/>
    </row>
    <row r="7" spans="1:16" s="78" customFormat="1" ht="25.5">
      <c r="A7" s="171">
        <v>2</v>
      </c>
      <c r="B7" s="172" t="s">
        <v>307</v>
      </c>
      <c r="C7" s="173" t="s">
        <v>2</v>
      </c>
      <c r="D7" s="174">
        <v>27.7</v>
      </c>
      <c r="E7" s="175"/>
      <c r="F7" s="141"/>
      <c r="G7" s="110"/>
      <c r="H7" s="158"/>
      <c r="I7" s="141"/>
      <c r="J7" s="141"/>
      <c r="K7" s="141"/>
      <c r="L7" s="141"/>
      <c r="M7" s="141"/>
      <c r="N7" s="141"/>
      <c r="O7" s="141"/>
      <c r="P7" s="106"/>
    </row>
    <row r="8" spans="1:17" s="78" customFormat="1" ht="25.5">
      <c r="A8" s="171">
        <v>3</v>
      </c>
      <c r="B8" s="172" t="s">
        <v>232</v>
      </c>
      <c r="C8" s="173" t="s">
        <v>2</v>
      </c>
      <c r="D8" s="174">
        <v>17.4</v>
      </c>
      <c r="E8" s="175"/>
      <c r="F8" s="141"/>
      <c r="G8" s="110"/>
      <c r="H8" s="158"/>
      <c r="I8" s="141"/>
      <c r="J8" s="141"/>
      <c r="K8" s="141"/>
      <c r="L8" s="141"/>
      <c r="M8" s="141"/>
      <c r="N8" s="141"/>
      <c r="O8" s="141"/>
      <c r="P8" s="106"/>
      <c r="Q8" s="239"/>
    </row>
    <row r="9" spans="1:16" s="78" customFormat="1" ht="38.25">
      <c r="A9" s="171">
        <v>4</v>
      </c>
      <c r="B9" s="177" t="s">
        <v>293</v>
      </c>
      <c r="C9" s="173" t="s">
        <v>56</v>
      </c>
      <c r="D9" s="176">
        <v>2</v>
      </c>
      <c r="E9" s="175"/>
      <c r="F9" s="141"/>
      <c r="G9" s="110"/>
      <c r="H9" s="158"/>
      <c r="I9" s="141"/>
      <c r="J9" s="141"/>
      <c r="K9" s="141"/>
      <c r="L9" s="141"/>
      <c r="M9" s="141"/>
      <c r="N9" s="141"/>
      <c r="O9" s="141"/>
      <c r="P9" s="106"/>
    </row>
    <row r="10" spans="1:16" s="78" customFormat="1" ht="38.25">
      <c r="A10" s="171">
        <v>5</v>
      </c>
      <c r="B10" s="177" t="s">
        <v>236</v>
      </c>
      <c r="C10" s="173" t="s">
        <v>56</v>
      </c>
      <c r="D10" s="176">
        <v>1</v>
      </c>
      <c r="E10" s="175"/>
      <c r="F10" s="141"/>
      <c r="G10" s="110"/>
      <c r="H10" s="158"/>
      <c r="I10" s="141"/>
      <c r="J10" s="141"/>
      <c r="K10" s="141"/>
      <c r="L10" s="141"/>
      <c r="M10" s="141"/>
      <c r="N10" s="141"/>
      <c r="O10" s="141"/>
      <c r="P10" s="106"/>
    </row>
    <row r="11" spans="1:16" s="78" customFormat="1" ht="25.5">
      <c r="A11" s="171">
        <v>6</v>
      </c>
      <c r="B11" s="177" t="s">
        <v>238</v>
      </c>
      <c r="C11" s="173" t="s">
        <v>56</v>
      </c>
      <c r="D11" s="178">
        <v>3</v>
      </c>
      <c r="E11" s="179"/>
      <c r="F11" s="141"/>
      <c r="G11" s="110"/>
      <c r="H11" s="158"/>
      <c r="I11" s="141"/>
      <c r="J11" s="141"/>
      <c r="K11" s="141"/>
      <c r="L11" s="141"/>
      <c r="M11" s="141"/>
      <c r="N11" s="141"/>
      <c r="O11" s="141"/>
      <c r="P11" s="106"/>
    </row>
    <row r="12" spans="1:16" s="78" customFormat="1" ht="12.75">
      <c r="A12" s="171">
        <v>7</v>
      </c>
      <c r="B12" s="182" t="s">
        <v>241</v>
      </c>
      <c r="C12" s="180" t="s">
        <v>14</v>
      </c>
      <c r="D12" s="183">
        <v>3</v>
      </c>
      <c r="E12" s="184"/>
      <c r="F12" s="141"/>
      <c r="G12" s="110"/>
      <c r="H12" s="158"/>
      <c r="I12" s="141"/>
      <c r="J12" s="141"/>
      <c r="K12" s="141"/>
      <c r="L12" s="141"/>
      <c r="M12" s="141"/>
      <c r="N12" s="141"/>
      <c r="O12" s="141"/>
      <c r="P12" s="106"/>
    </row>
    <row r="13" spans="1:16" s="78" customFormat="1" ht="12.75">
      <c r="A13" s="171">
        <v>8</v>
      </c>
      <c r="B13" s="182" t="s">
        <v>242</v>
      </c>
      <c r="C13" s="173" t="s">
        <v>5</v>
      </c>
      <c r="D13" s="185">
        <v>1</v>
      </c>
      <c r="E13" s="184"/>
      <c r="F13" s="141"/>
      <c r="G13" s="110"/>
      <c r="H13" s="158"/>
      <c r="I13" s="141"/>
      <c r="J13" s="141"/>
      <c r="K13" s="141"/>
      <c r="L13" s="141"/>
      <c r="M13" s="141"/>
      <c r="N13" s="141"/>
      <c r="O13" s="141"/>
      <c r="P13" s="106"/>
    </row>
    <row r="14" spans="1:16" s="78" customFormat="1" ht="38.25">
      <c r="A14" s="171">
        <v>9</v>
      </c>
      <c r="B14" s="186" t="s">
        <v>243</v>
      </c>
      <c r="C14" s="199" t="s">
        <v>14</v>
      </c>
      <c r="D14" s="188">
        <v>5</v>
      </c>
      <c r="E14" s="175"/>
      <c r="F14" s="141"/>
      <c r="G14" s="110"/>
      <c r="H14" s="158"/>
      <c r="I14" s="141"/>
      <c r="J14" s="141"/>
      <c r="K14" s="141"/>
      <c r="L14" s="141"/>
      <c r="M14" s="141"/>
      <c r="N14" s="141"/>
      <c r="O14" s="141"/>
      <c r="P14" s="106"/>
    </row>
    <row r="15" spans="1:16" s="78" customFormat="1" ht="12.75">
      <c r="A15" s="171">
        <v>10</v>
      </c>
      <c r="B15" s="182" t="s">
        <v>282</v>
      </c>
      <c r="C15" s="199" t="s">
        <v>6</v>
      </c>
      <c r="D15" s="188">
        <v>3</v>
      </c>
      <c r="E15" s="175"/>
      <c r="F15" s="141"/>
      <c r="G15" s="110"/>
      <c r="H15" s="158"/>
      <c r="I15" s="141"/>
      <c r="J15" s="141"/>
      <c r="K15" s="141"/>
      <c r="L15" s="141"/>
      <c r="M15" s="141"/>
      <c r="N15" s="141"/>
      <c r="O15" s="141"/>
      <c r="P15" s="106"/>
    </row>
    <row r="16" spans="1:16" s="78" customFormat="1" ht="25.5">
      <c r="A16" s="171">
        <v>11</v>
      </c>
      <c r="B16" s="186" t="s">
        <v>309</v>
      </c>
      <c r="C16" s="199" t="s">
        <v>14</v>
      </c>
      <c r="D16" s="188">
        <v>1</v>
      </c>
      <c r="E16" s="175"/>
      <c r="F16" s="141"/>
      <c r="G16" s="110"/>
      <c r="H16" s="158"/>
      <c r="I16" s="141"/>
      <c r="J16" s="141"/>
      <c r="K16" s="141"/>
      <c r="L16" s="141"/>
      <c r="M16" s="141"/>
      <c r="N16" s="141"/>
      <c r="O16" s="141"/>
      <c r="P16" s="106"/>
    </row>
    <row r="17" spans="1:237" s="72" customFormat="1" ht="25.5">
      <c r="A17" s="171">
        <v>12</v>
      </c>
      <c r="B17" s="186" t="s">
        <v>70</v>
      </c>
      <c r="C17" s="187" t="s">
        <v>2</v>
      </c>
      <c r="D17" s="190">
        <v>76</v>
      </c>
      <c r="E17" s="181"/>
      <c r="F17" s="141"/>
      <c r="G17" s="110"/>
      <c r="H17" s="158"/>
      <c r="I17" s="141"/>
      <c r="J17" s="141"/>
      <c r="K17" s="141"/>
      <c r="L17" s="141"/>
      <c r="M17" s="141"/>
      <c r="N17" s="141"/>
      <c r="O17" s="141"/>
      <c r="P17" s="109"/>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25.5">
      <c r="A18" s="171">
        <v>13</v>
      </c>
      <c r="B18" s="186" t="s">
        <v>71</v>
      </c>
      <c r="C18" s="187" t="s">
        <v>2</v>
      </c>
      <c r="D18" s="190">
        <v>93.4</v>
      </c>
      <c r="E18" s="181"/>
      <c r="F18" s="141"/>
      <c r="G18" s="110"/>
      <c r="H18" s="158"/>
      <c r="I18" s="141"/>
      <c r="J18" s="141"/>
      <c r="K18" s="141"/>
      <c r="L18" s="141"/>
      <c r="M18" s="141"/>
      <c r="N18" s="141"/>
      <c r="O18" s="141"/>
      <c r="P18" s="109"/>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15" customHeight="1">
      <c r="A19" s="274" t="s">
        <v>74</v>
      </c>
      <c r="B19" s="275"/>
      <c r="C19" s="275"/>
      <c r="D19" s="275"/>
      <c r="E19" s="276"/>
      <c r="F19" s="141"/>
      <c r="G19" s="110"/>
      <c r="H19" s="158"/>
      <c r="I19" s="141"/>
      <c r="J19" s="141"/>
      <c r="K19" s="141"/>
      <c r="L19" s="141"/>
      <c r="M19" s="141"/>
      <c r="N19" s="141"/>
      <c r="O19" s="141"/>
      <c r="P19" s="109"/>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4.25">
      <c r="A20" s="187">
        <v>1</v>
      </c>
      <c r="B20" s="91" t="s">
        <v>488</v>
      </c>
      <c r="C20" s="97" t="s">
        <v>80</v>
      </c>
      <c r="D20" s="197">
        <v>231.4</v>
      </c>
      <c r="E20" s="198"/>
      <c r="F20" s="141"/>
      <c r="G20" s="110"/>
      <c r="H20" s="158"/>
      <c r="I20" s="141"/>
      <c r="J20" s="141"/>
      <c r="K20" s="141"/>
      <c r="L20" s="141"/>
      <c r="M20" s="141"/>
      <c r="N20" s="141"/>
      <c r="O20" s="141"/>
      <c r="P20" s="109"/>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4.25">
      <c r="A21" s="187">
        <v>2</v>
      </c>
      <c r="B21" s="91" t="s">
        <v>489</v>
      </c>
      <c r="C21" s="97" t="s">
        <v>80</v>
      </c>
      <c r="D21" s="197">
        <v>231.4</v>
      </c>
      <c r="E21" s="198"/>
      <c r="F21" s="141"/>
      <c r="G21" s="110"/>
      <c r="H21" s="158"/>
      <c r="I21" s="141"/>
      <c r="J21" s="141"/>
      <c r="K21" s="141"/>
      <c r="L21" s="141"/>
      <c r="M21" s="141"/>
      <c r="N21" s="141"/>
      <c r="O21" s="141"/>
      <c r="P21" s="109"/>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4.25">
      <c r="A22" s="187">
        <v>3</v>
      </c>
      <c r="B22" s="186" t="s">
        <v>206</v>
      </c>
      <c r="C22" s="196" t="s">
        <v>80</v>
      </c>
      <c r="D22" s="197">
        <v>2.1</v>
      </c>
      <c r="E22" s="196"/>
      <c r="F22" s="141"/>
      <c r="G22" s="110"/>
      <c r="H22" s="158"/>
      <c r="I22" s="141"/>
      <c r="J22" s="141"/>
      <c r="K22" s="141"/>
      <c r="L22" s="141"/>
      <c r="M22" s="141"/>
      <c r="N22" s="141"/>
      <c r="O22" s="141"/>
      <c r="P22" s="109"/>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15" customHeight="1">
      <c r="A23" s="187">
        <v>4</v>
      </c>
      <c r="B23" s="186" t="s">
        <v>131</v>
      </c>
      <c r="C23" s="196" t="s">
        <v>80</v>
      </c>
      <c r="D23" s="197">
        <v>15</v>
      </c>
      <c r="E23" s="196"/>
      <c r="F23" s="141"/>
      <c r="G23" s="110"/>
      <c r="H23" s="158"/>
      <c r="I23" s="141"/>
      <c r="J23" s="141"/>
      <c r="K23" s="141"/>
      <c r="L23" s="141"/>
      <c r="M23" s="141"/>
      <c r="N23" s="141"/>
      <c r="O23" s="141"/>
      <c r="P23" s="109"/>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87">
        <v>5</v>
      </c>
      <c r="B24" s="186" t="s">
        <v>492</v>
      </c>
      <c r="C24" s="196" t="s">
        <v>80</v>
      </c>
      <c r="D24" s="197">
        <f>D20</f>
        <v>231.4</v>
      </c>
      <c r="E24" s="196"/>
      <c r="F24" s="141"/>
      <c r="G24" s="110"/>
      <c r="H24" s="158"/>
      <c r="I24" s="141"/>
      <c r="J24" s="141"/>
      <c r="K24" s="141"/>
      <c r="L24" s="141"/>
      <c r="M24" s="141"/>
      <c r="N24" s="141"/>
      <c r="O24" s="141"/>
      <c r="P24" s="109"/>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25.5">
      <c r="A25" s="187">
        <v>6</v>
      </c>
      <c r="B25" s="186" t="s">
        <v>493</v>
      </c>
      <c r="C25" s="97" t="s">
        <v>80</v>
      </c>
      <c r="D25" s="197">
        <v>231.4</v>
      </c>
      <c r="E25" s="196"/>
      <c r="F25" s="141"/>
      <c r="G25" s="110"/>
      <c r="H25" s="158"/>
      <c r="I25" s="141"/>
      <c r="J25" s="141"/>
      <c r="K25" s="141"/>
      <c r="L25" s="141"/>
      <c r="M25" s="141"/>
      <c r="N25" s="141"/>
      <c r="O25" s="141"/>
      <c r="P25" s="109"/>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4.25">
      <c r="A26" s="187">
        <v>7</v>
      </c>
      <c r="B26" s="186" t="s">
        <v>254</v>
      </c>
      <c r="C26" s="196" t="s">
        <v>80</v>
      </c>
      <c r="D26" s="197">
        <f>D22</f>
        <v>2.1</v>
      </c>
      <c r="E26" s="196"/>
      <c r="F26" s="141"/>
      <c r="G26" s="110"/>
      <c r="H26" s="158"/>
      <c r="I26" s="141"/>
      <c r="J26" s="141"/>
      <c r="K26" s="141"/>
      <c r="L26" s="141"/>
      <c r="M26" s="141"/>
      <c r="N26" s="141"/>
      <c r="O26" s="141"/>
      <c r="P26" s="109"/>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25.5">
      <c r="A27" s="187">
        <v>8</v>
      </c>
      <c r="B27" s="186" t="s">
        <v>255</v>
      </c>
      <c r="C27" s="196" t="s">
        <v>80</v>
      </c>
      <c r="D27" s="197">
        <f>D23</f>
        <v>15</v>
      </c>
      <c r="E27" s="196"/>
      <c r="F27" s="141"/>
      <c r="G27" s="110"/>
      <c r="H27" s="158"/>
      <c r="I27" s="141"/>
      <c r="J27" s="141"/>
      <c r="K27" s="141"/>
      <c r="L27" s="141"/>
      <c r="M27" s="141"/>
      <c r="N27" s="141"/>
      <c r="O27" s="141"/>
      <c r="P27" s="109"/>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4.25">
      <c r="A28" s="187">
        <v>9</v>
      </c>
      <c r="B28" s="186" t="s">
        <v>500</v>
      </c>
      <c r="C28" s="196" t="s">
        <v>76</v>
      </c>
      <c r="D28" s="197">
        <v>315</v>
      </c>
      <c r="E28" s="198"/>
      <c r="F28" s="141"/>
      <c r="G28" s="110"/>
      <c r="H28" s="158"/>
      <c r="I28" s="141"/>
      <c r="J28" s="141"/>
      <c r="K28" s="141"/>
      <c r="L28" s="141"/>
      <c r="M28" s="141"/>
      <c r="N28" s="141"/>
      <c r="O28" s="141"/>
      <c r="P28" s="109"/>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5.5">
      <c r="A29" s="187">
        <v>10</v>
      </c>
      <c r="B29" s="186" t="s">
        <v>257</v>
      </c>
      <c r="C29" s="196" t="s">
        <v>76</v>
      </c>
      <c r="D29" s="197">
        <f>1.5*0.6*93.4</f>
        <v>84.06</v>
      </c>
      <c r="E29" s="198"/>
      <c r="F29" s="141"/>
      <c r="G29" s="110"/>
      <c r="H29" s="158"/>
      <c r="I29" s="141"/>
      <c r="J29" s="141"/>
      <c r="K29" s="141"/>
      <c r="L29" s="141"/>
      <c r="M29" s="141"/>
      <c r="N29" s="141"/>
      <c r="O29" s="141"/>
      <c r="P29" s="109"/>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38.25">
      <c r="A30" s="187">
        <v>11</v>
      </c>
      <c r="B30" s="186" t="s">
        <v>494</v>
      </c>
      <c r="C30" s="196" t="s">
        <v>76</v>
      </c>
      <c r="D30" s="197">
        <f>D28-D29-D31</f>
        <v>228.21</v>
      </c>
      <c r="E30" s="196"/>
      <c r="F30" s="141"/>
      <c r="G30" s="110"/>
      <c r="H30" s="158"/>
      <c r="I30" s="141"/>
      <c r="J30" s="141"/>
      <c r="K30" s="141"/>
      <c r="L30" s="141"/>
      <c r="M30" s="141"/>
      <c r="N30" s="141"/>
      <c r="O30" s="141"/>
      <c r="P30" s="109"/>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25.5">
      <c r="A31" s="187">
        <v>12</v>
      </c>
      <c r="B31" s="186" t="s">
        <v>495</v>
      </c>
      <c r="C31" s="196" t="s">
        <v>76</v>
      </c>
      <c r="D31" s="197">
        <f>1.5*1.3*1.4</f>
        <v>2.73</v>
      </c>
      <c r="E31" s="196"/>
      <c r="F31" s="141"/>
      <c r="G31" s="110"/>
      <c r="H31" s="158"/>
      <c r="I31" s="141"/>
      <c r="J31" s="141"/>
      <c r="K31" s="141"/>
      <c r="L31" s="141"/>
      <c r="M31" s="141"/>
      <c r="N31" s="141"/>
      <c r="O31" s="141"/>
      <c r="P31" s="109"/>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38.25">
      <c r="A32" s="187">
        <v>13</v>
      </c>
      <c r="B32" s="186" t="s">
        <v>258</v>
      </c>
      <c r="C32" s="196" t="s">
        <v>2</v>
      </c>
      <c r="D32" s="197">
        <v>45.3</v>
      </c>
      <c r="E32" s="196"/>
      <c r="F32" s="141"/>
      <c r="G32" s="110"/>
      <c r="H32" s="158"/>
      <c r="I32" s="141"/>
      <c r="J32" s="141"/>
      <c r="K32" s="141"/>
      <c r="L32" s="141"/>
      <c r="M32" s="141"/>
      <c r="N32" s="141"/>
      <c r="O32" s="141"/>
      <c r="P32" s="109"/>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5" customHeight="1">
      <c r="A33" s="187">
        <v>14</v>
      </c>
      <c r="B33" s="186" t="s">
        <v>81</v>
      </c>
      <c r="C33" s="196" t="s">
        <v>2</v>
      </c>
      <c r="D33" s="197">
        <f>D6+D7+D8</f>
        <v>93.4</v>
      </c>
      <c r="E33" s="196"/>
      <c r="F33" s="141"/>
      <c r="G33" s="110"/>
      <c r="H33" s="158"/>
      <c r="I33" s="141"/>
      <c r="J33" s="141"/>
      <c r="K33" s="141"/>
      <c r="L33" s="141"/>
      <c r="M33" s="141"/>
      <c r="N33" s="141"/>
      <c r="O33" s="141"/>
      <c r="P33" s="109"/>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2:16" ht="12.75">
      <c r="B34"/>
      <c r="D34"/>
      <c r="E34" s="4"/>
      <c r="F34" s="4"/>
      <c r="G34" s="5"/>
      <c r="H34" s="5"/>
      <c r="I34" s="26"/>
      <c r="J34" s="27" t="s">
        <v>20</v>
      </c>
      <c r="K34" s="111"/>
      <c r="L34" s="111"/>
      <c r="M34" s="111"/>
      <c r="N34" s="111"/>
      <c r="O34" s="111"/>
      <c r="P34" s="112"/>
    </row>
    <row r="35" spans="1:7" s="9" customFormat="1" ht="14.25">
      <c r="A35" s="21" t="s">
        <v>21</v>
      </c>
      <c r="B35" s="22"/>
      <c r="C35" s="7"/>
      <c r="D35" s="7"/>
      <c r="E35" s="7"/>
      <c r="F35" s="7"/>
      <c r="G35" s="8"/>
    </row>
    <row r="36" spans="1:15" s="9" customFormat="1" ht="29.25" customHeight="1">
      <c r="A36" s="269" t="s">
        <v>481</v>
      </c>
      <c r="B36" s="269"/>
      <c r="C36" s="269"/>
      <c r="D36" s="269"/>
      <c r="E36" s="269"/>
      <c r="F36" s="269"/>
      <c r="G36" s="269"/>
      <c r="H36" s="269"/>
      <c r="I36" s="269"/>
      <c r="J36" s="269"/>
      <c r="K36" s="269"/>
      <c r="L36" s="269"/>
      <c r="M36" s="269"/>
      <c r="N36" s="269"/>
      <c r="O36" s="269"/>
    </row>
    <row r="37" spans="1:15" s="9" customFormat="1" ht="12" customHeight="1">
      <c r="A37" s="10"/>
      <c r="B37" s="23"/>
      <c r="C37" s="10"/>
      <c r="D37" s="10"/>
      <c r="E37" s="10"/>
      <c r="F37" s="10"/>
      <c r="G37" s="10"/>
      <c r="H37" s="10"/>
      <c r="I37" s="10"/>
      <c r="J37" s="10"/>
      <c r="K37" s="10"/>
      <c r="L37" s="10"/>
      <c r="M37" s="10"/>
      <c r="N37" s="10"/>
      <c r="O37" s="10"/>
    </row>
    <row r="38" spans="1:16" s="25" customFormat="1" ht="13.5" customHeight="1">
      <c r="A38" s="12"/>
      <c r="C38" s="14"/>
      <c r="D38" s="11"/>
      <c r="E38" s="11"/>
      <c r="F38" s="11"/>
      <c r="G38" s="12"/>
      <c r="H38" s="12"/>
      <c r="I38" s="13" t="s">
        <v>23</v>
      </c>
      <c r="J38" s="14"/>
      <c r="K38" s="11"/>
      <c r="L38" s="11"/>
      <c r="M38" s="12"/>
      <c r="N38" s="12"/>
      <c r="O38" s="12"/>
      <c r="P38" s="63"/>
    </row>
    <row r="39" spans="1:16" s="25" customFormat="1" ht="12.75">
      <c r="A39" s="12"/>
      <c r="B39" s="24" t="s">
        <v>22</v>
      </c>
      <c r="C39" s="14"/>
      <c r="D39" s="11"/>
      <c r="E39" s="11"/>
      <c r="F39" s="11"/>
      <c r="G39" s="12"/>
      <c r="H39" s="12"/>
      <c r="I39" s="15" t="s">
        <v>24</v>
      </c>
      <c r="J39" s="12"/>
      <c r="K39" s="12"/>
      <c r="L39" s="16"/>
      <c r="M39" s="12"/>
      <c r="N39" s="12"/>
      <c r="O39" s="12"/>
      <c r="P39" s="63"/>
    </row>
    <row r="40" spans="1:16" s="25" customFormat="1" ht="12.75">
      <c r="A40" s="12"/>
      <c r="B40" s="24"/>
      <c r="C40" s="14"/>
      <c r="D40" s="11"/>
      <c r="E40" s="11"/>
      <c r="F40" s="11"/>
      <c r="G40" s="12"/>
      <c r="H40" s="12"/>
      <c r="I40" s="15"/>
      <c r="J40" s="12"/>
      <c r="K40" s="12"/>
      <c r="L40" s="16"/>
      <c r="M40" s="12"/>
      <c r="N40" s="12"/>
      <c r="O40" s="12"/>
      <c r="P40" s="63"/>
    </row>
    <row r="41" spans="1:16" s="25" customFormat="1" ht="12.75">
      <c r="A41" s="12"/>
      <c r="B41" s="16" t="s">
        <v>138</v>
      </c>
      <c r="C41" s="14"/>
      <c r="D41" s="11"/>
      <c r="E41" s="11"/>
      <c r="F41" s="11"/>
      <c r="G41" s="12"/>
      <c r="H41" s="12"/>
      <c r="I41" s="16" t="s">
        <v>138</v>
      </c>
      <c r="J41" s="12"/>
      <c r="K41" s="12"/>
      <c r="L41" s="12"/>
      <c r="M41" s="12"/>
      <c r="N41" s="12"/>
      <c r="O41" s="12"/>
      <c r="P41" s="63"/>
    </row>
  </sheetData>
  <sheetProtection/>
  <mergeCells count="6">
    <mergeCell ref="E2:I2"/>
    <mergeCell ref="K2:O2"/>
    <mergeCell ref="A4:E4"/>
    <mergeCell ref="A5:E5"/>
    <mergeCell ref="A19:E19"/>
    <mergeCell ref="A36:O36"/>
  </mergeCells>
  <printOptions/>
  <pageMargins left="0.3937007874015748" right="0.3937007874015748" top="0.3937007874015748" bottom="0.3937007874015748" header="0.31496062992125984" footer="0.31496062992125984"/>
  <pageSetup horizontalDpi="600" verticalDpi="600" orientation="landscape" paperSize="9" scale="60" r:id="rId1"/>
  <headerFooter>
    <oddFooter>&amp;CLapa &amp;P no &amp;N</oddFooter>
  </headerFooter>
</worksheet>
</file>

<file path=xl/worksheets/sheet25.xml><?xml version="1.0" encoding="utf-8"?>
<worksheet xmlns="http://schemas.openxmlformats.org/spreadsheetml/2006/main" xmlns:r="http://schemas.openxmlformats.org/officeDocument/2006/relationships">
  <dimension ref="A1:IC45"/>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314</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0" customFormat="1" ht="25.5">
      <c r="A4" s="196">
        <v>1</v>
      </c>
      <c r="B4" s="189" t="s">
        <v>315</v>
      </c>
      <c r="C4" s="187" t="s">
        <v>2</v>
      </c>
      <c r="D4" s="190">
        <v>98.2</v>
      </c>
      <c r="E4" s="194"/>
      <c r="F4" s="141"/>
      <c r="G4" s="110"/>
      <c r="H4" s="158"/>
      <c r="I4" s="141"/>
      <c r="J4" s="141"/>
      <c r="K4" s="141"/>
      <c r="L4" s="141"/>
      <c r="M4" s="141"/>
      <c r="N4" s="141"/>
      <c r="O4" s="141"/>
      <c r="P4" s="141"/>
    </row>
    <row r="5" spans="1:16" s="70" customFormat="1" ht="25.5">
      <c r="A5" s="196">
        <v>2</v>
      </c>
      <c r="B5" s="189" t="s">
        <v>316</v>
      </c>
      <c r="C5" s="187" t="s">
        <v>2</v>
      </c>
      <c r="D5" s="190">
        <v>15.5</v>
      </c>
      <c r="E5" s="194"/>
      <c r="F5" s="141"/>
      <c r="G5" s="110"/>
      <c r="H5" s="158"/>
      <c r="I5" s="141"/>
      <c r="J5" s="141"/>
      <c r="K5" s="141"/>
      <c r="L5" s="141"/>
      <c r="M5" s="141"/>
      <c r="N5" s="141"/>
      <c r="O5" s="141"/>
      <c r="P5" s="141"/>
    </row>
    <row r="6" spans="1:16" s="70" customFormat="1" ht="15.75" customHeight="1">
      <c r="A6" s="196">
        <v>3</v>
      </c>
      <c r="B6" s="189" t="s">
        <v>317</v>
      </c>
      <c r="C6" s="199" t="s">
        <v>14</v>
      </c>
      <c r="D6" s="188">
        <v>2</v>
      </c>
      <c r="E6" s="181"/>
      <c r="F6" s="141"/>
      <c r="G6" s="110"/>
      <c r="H6" s="158"/>
      <c r="I6" s="141"/>
      <c r="J6" s="141"/>
      <c r="K6" s="141"/>
      <c r="L6" s="141"/>
      <c r="M6" s="141"/>
      <c r="N6" s="141"/>
      <c r="O6" s="141"/>
      <c r="P6" s="141"/>
    </row>
    <row r="7" spans="1:16" s="70" customFormat="1" ht="15.75" customHeight="1">
      <c r="A7" s="196">
        <v>4</v>
      </c>
      <c r="B7" s="189" t="s">
        <v>318</v>
      </c>
      <c r="C7" s="199" t="s">
        <v>14</v>
      </c>
      <c r="D7" s="188">
        <v>2</v>
      </c>
      <c r="E7" s="181"/>
      <c r="F7" s="141"/>
      <c r="G7" s="110"/>
      <c r="H7" s="158"/>
      <c r="I7" s="141"/>
      <c r="J7" s="141"/>
      <c r="K7" s="141"/>
      <c r="L7" s="141"/>
      <c r="M7" s="141"/>
      <c r="N7" s="141"/>
      <c r="O7" s="141"/>
      <c r="P7" s="141"/>
    </row>
    <row r="8" spans="1:16" s="70" customFormat="1" ht="15.75" customHeight="1">
      <c r="A8" s="196">
        <v>5</v>
      </c>
      <c r="B8" s="189" t="s">
        <v>319</v>
      </c>
      <c r="C8" s="199" t="s">
        <v>14</v>
      </c>
      <c r="D8" s="188">
        <v>3</v>
      </c>
      <c r="E8" s="181"/>
      <c r="F8" s="141"/>
      <c r="G8" s="110"/>
      <c r="H8" s="158"/>
      <c r="I8" s="141"/>
      <c r="J8" s="141"/>
      <c r="K8" s="141"/>
      <c r="L8" s="141"/>
      <c r="M8" s="141"/>
      <c r="N8" s="141"/>
      <c r="O8" s="141"/>
      <c r="P8" s="141"/>
    </row>
    <row r="9" spans="1:16" s="70" customFormat="1" ht="15.75" customHeight="1">
      <c r="A9" s="196">
        <v>6</v>
      </c>
      <c r="B9" s="189" t="s">
        <v>271</v>
      </c>
      <c r="C9" s="199" t="s">
        <v>14</v>
      </c>
      <c r="D9" s="188">
        <v>6</v>
      </c>
      <c r="E9" s="194"/>
      <c r="F9" s="141"/>
      <c r="G9" s="110"/>
      <c r="H9" s="158"/>
      <c r="I9" s="141"/>
      <c r="J9" s="141"/>
      <c r="K9" s="141"/>
      <c r="L9" s="141"/>
      <c r="M9" s="141"/>
      <c r="N9" s="141"/>
      <c r="O9" s="141"/>
      <c r="P9" s="141"/>
    </row>
    <row r="10" spans="1:16" s="70" customFormat="1" ht="25.5">
      <c r="A10" s="196">
        <v>7</v>
      </c>
      <c r="B10" s="189" t="s">
        <v>272</v>
      </c>
      <c r="C10" s="199" t="s">
        <v>14</v>
      </c>
      <c r="D10" s="188">
        <v>3</v>
      </c>
      <c r="E10" s="194"/>
      <c r="F10" s="141"/>
      <c r="G10" s="110"/>
      <c r="H10" s="158"/>
      <c r="I10" s="141"/>
      <c r="J10" s="141"/>
      <c r="K10" s="141"/>
      <c r="L10" s="141"/>
      <c r="M10" s="141"/>
      <c r="N10" s="141"/>
      <c r="O10" s="141"/>
      <c r="P10" s="141"/>
    </row>
    <row r="11" spans="1:16" s="70" customFormat="1" ht="15.75" customHeight="1">
      <c r="A11" s="196">
        <v>8</v>
      </c>
      <c r="B11" s="189" t="s">
        <v>320</v>
      </c>
      <c r="C11" s="199" t="s">
        <v>14</v>
      </c>
      <c r="D11" s="188">
        <v>3</v>
      </c>
      <c r="E11" s="194"/>
      <c r="F11" s="141"/>
      <c r="G11" s="110"/>
      <c r="H11" s="158"/>
      <c r="I11" s="141"/>
      <c r="J11" s="141"/>
      <c r="K11" s="141"/>
      <c r="L11" s="141"/>
      <c r="M11" s="141"/>
      <c r="N11" s="141"/>
      <c r="O11" s="141"/>
      <c r="P11" s="141"/>
    </row>
    <row r="12" spans="1:16" s="70" customFormat="1" ht="15.75" customHeight="1">
      <c r="A12" s="196">
        <v>9</v>
      </c>
      <c r="B12" s="189" t="s">
        <v>321</v>
      </c>
      <c r="C12" s="199" t="s">
        <v>14</v>
      </c>
      <c r="D12" s="188">
        <v>1</v>
      </c>
      <c r="E12" s="194"/>
      <c r="F12" s="141"/>
      <c r="G12" s="110"/>
      <c r="H12" s="158"/>
      <c r="I12" s="141"/>
      <c r="J12" s="141"/>
      <c r="K12" s="141"/>
      <c r="L12" s="141"/>
      <c r="M12" s="141"/>
      <c r="N12" s="141"/>
      <c r="O12" s="141"/>
      <c r="P12" s="141"/>
    </row>
    <row r="13" spans="1:16" s="70" customFormat="1" ht="15.75" customHeight="1">
      <c r="A13" s="196">
        <v>10</v>
      </c>
      <c r="B13" s="189" t="s">
        <v>322</v>
      </c>
      <c r="C13" s="199" t="s">
        <v>14</v>
      </c>
      <c r="D13" s="188">
        <v>1</v>
      </c>
      <c r="E13" s="194"/>
      <c r="F13" s="141"/>
      <c r="G13" s="110"/>
      <c r="H13" s="158"/>
      <c r="I13" s="141"/>
      <c r="J13" s="141"/>
      <c r="K13" s="141"/>
      <c r="L13" s="141"/>
      <c r="M13" s="141"/>
      <c r="N13" s="141"/>
      <c r="O13" s="141"/>
      <c r="P13" s="141"/>
    </row>
    <row r="14" spans="1:16" s="70" customFormat="1" ht="15.75" customHeight="1">
      <c r="A14" s="196">
        <v>11</v>
      </c>
      <c r="B14" s="189" t="s">
        <v>323</v>
      </c>
      <c r="C14" s="199" t="s">
        <v>14</v>
      </c>
      <c r="D14" s="188">
        <v>1</v>
      </c>
      <c r="E14" s="194"/>
      <c r="F14" s="141"/>
      <c r="G14" s="110"/>
      <c r="H14" s="158"/>
      <c r="I14" s="141"/>
      <c r="J14" s="141"/>
      <c r="K14" s="141"/>
      <c r="L14" s="141"/>
      <c r="M14" s="141"/>
      <c r="N14" s="141"/>
      <c r="O14" s="141"/>
      <c r="P14" s="141"/>
    </row>
    <row r="15" spans="1:16" s="70" customFormat="1" ht="15.75" customHeight="1">
      <c r="A15" s="196">
        <v>12</v>
      </c>
      <c r="B15" s="189" t="s">
        <v>324</v>
      </c>
      <c r="C15" s="199" t="s">
        <v>14</v>
      </c>
      <c r="D15" s="188">
        <v>1</v>
      </c>
      <c r="E15" s="194"/>
      <c r="F15" s="141"/>
      <c r="G15" s="110"/>
      <c r="H15" s="158"/>
      <c r="I15" s="141"/>
      <c r="J15" s="141"/>
      <c r="K15" s="141"/>
      <c r="L15" s="141"/>
      <c r="M15" s="141"/>
      <c r="N15" s="141"/>
      <c r="O15" s="141"/>
      <c r="P15" s="141"/>
    </row>
    <row r="16" spans="1:16" s="70" customFormat="1" ht="15.75" customHeight="1">
      <c r="A16" s="196">
        <v>13</v>
      </c>
      <c r="B16" s="189" t="s">
        <v>325</v>
      </c>
      <c r="C16" s="199" t="s">
        <v>14</v>
      </c>
      <c r="D16" s="188">
        <v>2</v>
      </c>
      <c r="E16" s="194"/>
      <c r="F16" s="141"/>
      <c r="G16" s="110"/>
      <c r="H16" s="158"/>
      <c r="I16" s="141"/>
      <c r="J16" s="141"/>
      <c r="K16" s="141"/>
      <c r="L16" s="141"/>
      <c r="M16" s="141"/>
      <c r="N16" s="141"/>
      <c r="O16" s="141"/>
      <c r="P16" s="141"/>
    </row>
    <row r="17" spans="1:16" s="70" customFormat="1" ht="15.75" customHeight="1">
      <c r="A17" s="196">
        <v>14</v>
      </c>
      <c r="B17" s="189" t="s">
        <v>326</v>
      </c>
      <c r="C17" s="199" t="s">
        <v>14</v>
      </c>
      <c r="D17" s="188">
        <v>1</v>
      </c>
      <c r="E17" s="194"/>
      <c r="F17" s="141"/>
      <c r="G17" s="110"/>
      <c r="H17" s="158"/>
      <c r="I17" s="141"/>
      <c r="J17" s="141"/>
      <c r="K17" s="141"/>
      <c r="L17" s="141"/>
      <c r="M17" s="141"/>
      <c r="N17" s="141"/>
      <c r="O17" s="141"/>
      <c r="P17" s="141"/>
    </row>
    <row r="18" spans="1:16" s="70" customFormat="1" ht="15.75" customHeight="1">
      <c r="A18" s="196">
        <v>15</v>
      </c>
      <c r="B18" s="189" t="s">
        <v>327</v>
      </c>
      <c r="C18" s="199" t="s">
        <v>14</v>
      </c>
      <c r="D18" s="188">
        <v>1</v>
      </c>
      <c r="E18" s="194"/>
      <c r="F18" s="141"/>
      <c r="G18" s="110"/>
      <c r="H18" s="158"/>
      <c r="I18" s="141"/>
      <c r="J18" s="141"/>
      <c r="K18" s="141"/>
      <c r="L18" s="141"/>
      <c r="M18" s="141"/>
      <c r="N18" s="141"/>
      <c r="O18" s="141"/>
      <c r="P18" s="141"/>
    </row>
    <row r="19" spans="1:16" s="70" customFormat="1" ht="25.5">
      <c r="A19" s="196">
        <v>16</v>
      </c>
      <c r="B19" s="182" t="s">
        <v>279</v>
      </c>
      <c r="C19" s="180" t="s">
        <v>2</v>
      </c>
      <c r="D19" s="201">
        <v>3.2</v>
      </c>
      <c r="E19" s="194"/>
      <c r="F19" s="141"/>
      <c r="G19" s="110"/>
      <c r="H19" s="158"/>
      <c r="I19" s="141"/>
      <c r="J19" s="141"/>
      <c r="K19" s="141"/>
      <c r="L19" s="141"/>
      <c r="M19" s="141"/>
      <c r="N19" s="141"/>
      <c r="O19" s="141"/>
      <c r="P19" s="141"/>
    </row>
    <row r="20" spans="1:16" s="70" customFormat="1" ht="15.75">
      <c r="A20" s="196">
        <v>17</v>
      </c>
      <c r="B20" s="189" t="s">
        <v>280</v>
      </c>
      <c r="C20" s="199" t="s">
        <v>14</v>
      </c>
      <c r="D20" s="188">
        <v>6</v>
      </c>
      <c r="E20" s="194"/>
      <c r="F20" s="141"/>
      <c r="G20" s="110"/>
      <c r="H20" s="158"/>
      <c r="I20" s="141"/>
      <c r="J20" s="141"/>
      <c r="K20" s="141"/>
      <c r="L20" s="141"/>
      <c r="M20" s="141"/>
      <c r="N20" s="141"/>
      <c r="O20" s="141"/>
      <c r="P20" s="141"/>
    </row>
    <row r="21" spans="1:16" s="70" customFormat="1" ht="39" customHeight="1">
      <c r="A21" s="196">
        <v>18</v>
      </c>
      <c r="B21" s="186" t="s">
        <v>281</v>
      </c>
      <c r="C21" s="199" t="s">
        <v>14</v>
      </c>
      <c r="D21" s="188">
        <v>5</v>
      </c>
      <c r="E21" s="175"/>
      <c r="F21" s="141"/>
      <c r="G21" s="110"/>
      <c r="H21" s="158"/>
      <c r="I21" s="141"/>
      <c r="J21" s="141"/>
      <c r="K21" s="141"/>
      <c r="L21" s="141"/>
      <c r="M21" s="141"/>
      <c r="N21" s="141"/>
      <c r="O21" s="141"/>
      <c r="P21" s="141"/>
    </row>
    <row r="22" spans="1:16" s="70" customFormat="1" ht="12.75">
      <c r="A22" s="196">
        <v>19</v>
      </c>
      <c r="B22" s="182" t="s">
        <v>282</v>
      </c>
      <c r="C22" s="199" t="s">
        <v>6</v>
      </c>
      <c r="D22" s="188">
        <v>6</v>
      </c>
      <c r="E22" s="175"/>
      <c r="F22" s="141"/>
      <c r="G22" s="110"/>
      <c r="H22" s="158"/>
      <c r="I22" s="141"/>
      <c r="J22" s="141"/>
      <c r="K22" s="141"/>
      <c r="L22" s="141"/>
      <c r="M22" s="141"/>
      <c r="N22" s="141"/>
      <c r="O22" s="141"/>
      <c r="P22" s="141"/>
    </row>
    <row r="23" spans="1:237" s="72" customFormat="1" ht="15" customHeight="1">
      <c r="A23" s="196">
        <v>20</v>
      </c>
      <c r="B23" s="186" t="s">
        <v>124</v>
      </c>
      <c r="C23" s="187" t="s">
        <v>2</v>
      </c>
      <c r="D23" s="197">
        <f>D4+D5</f>
        <v>113.7</v>
      </c>
      <c r="E23" s="175"/>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15" customHeight="1">
      <c r="A24" s="196">
        <v>21</v>
      </c>
      <c r="B24" s="189" t="s">
        <v>125</v>
      </c>
      <c r="C24" s="187" t="s">
        <v>2</v>
      </c>
      <c r="D24" s="197">
        <f>D23</f>
        <v>113.7</v>
      </c>
      <c r="E24" s="175"/>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 customHeight="1">
      <c r="A25" s="274" t="s">
        <v>127</v>
      </c>
      <c r="B25" s="275"/>
      <c r="C25" s="275"/>
      <c r="D25" s="275"/>
      <c r="E25" s="276"/>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4.25">
      <c r="A26" s="187">
        <v>1</v>
      </c>
      <c r="B26" s="91" t="s">
        <v>488</v>
      </c>
      <c r="C26" s="97" t="s">
        <v>80</v>
      </c>
      <c r="D26" s="197">
        <v>241.3</v>
      </c>
      <c r="E26" s="198"/>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4.25">
      <c r="A27" s="187">
        <v>2</v>
      </c>
      <c r="B27" s="91" t="s">
        <v>489</v>
      </c>
      <c r="C27" s="97" t="s">
        <v>80</v>
      </c>
      <c r="D27" s="197">
        <v>241.3</v>
      </c>
      <c r="E27" s="198"/>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5" customHeight="1">
      <c r="A28" s="187">
        <v>3</v>
      </c>
      <c r="B28" s="186" t="s">
        <v>131</v>
      </c>
      <c r="C28" s="196" t="s">
        <v>80</v>
      </c>
      <c r="D28" s="197">
        <v>46.5</v>
      </c>
      <c r="E28" s="196"/>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5.5">
      <c r="A29" s="187">
        <v>4</v>
      </c>
      <c r="B29" s="186" t="s">
        <v>492</v>
      </c>
      <c r="C29" s="196" t="s">
        <v>80</v>
      </c>
      <c r="D29" s="197">
        <f>241.3</f>
        <v>241.3</v>
      </c>
      <c r="E29" s="196"/>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25.5">
      <c r="A30" s="187">
        <v>5</v>
      </c>
      <c r="B30" s="186" t="s">
        <v>493</v>
      </c>
      <c r="C30" s="97" t="s">
        <v>80</v>
      </c>
      <c r="D30" s="197">
        <v>241.3</v>
      </c>
      <c r="E30" s="196"/>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25.5">
      <c r="A31" s="187">
        <v>6</v>
      </c>
      <c r="B31" s="186" t="s">
        <v>255</v>
      </c>
      <c r="C31" s="196" t="s">
        <v>80</v>
      </c>
      <c r="D31" s="197">
        <f>46.5</f>
        <v>46.5</v>
      </c>
      <c r="E31" s="196"/>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4.25">
      <c r="A32" s="187">
        <v>7</v>
      </c>
      <c r="B32" s="186" t="s">
        <v>148</v>
      </c>
      <c r="C32" s="196" t="s">
        <v>76</v>
      </c>
      <c r="D32" s="197">
        <f>1.5*2*113.7</f>
        <v>341.1</v>
      </c>
      <c r="E32" s="198"/>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25.5">
      <c r="A33" s="187">
        <v>8</v>
      </c>
      <c r="B33" s="186" t="s">
        <v>257</v>
      </c>
      <c r="C33" s="196" t="s">
        <v>76</v>
      </c>
      <c r="D33" s="197">
        <f>1.5*0.6*113.7</f>
        <v>102.33</v>
      </c>
      <c r="E33" s="196"/>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38.25">
      <c r="A34" s="187">
        <v>9</v>
      </c>
      <c r="B34" s="186" t="s">
        <v>494</v>
      </c>
      <c r="C34" s="196" t="s">
        <v>76</v>
      </c>
      <c r="D34" s="197">
        <f>D32-D33-D35</f>
        <v>211.47000000000003</v>
      </c>
      <c r="E34" s="196"/>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25.5">
      <c r="A35" s="187">
        <v>10</v>
      </c>
      <c r="B35" s="186" t="s">
        <v>495</v>
      </c>
      <c r="C35" s="196" t="s">
        <v>76</v>
      </c>
      <c r="D35" s="197">
        <f>1.5*1.3*14</f>
        <v>27.300000000000004</v>
      </c>
      <c r="E35" s="196"/>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25.5">
      <c r="A36" s="187">
        <v>11</v>
      </c>
      <c r="B36" s="186" t="s">
        <v>259</v>
      </c>
      <c r="C36" s="196" t="s">
        <v>80</v>
      </c>
      <c r="D36" s="197">
        <f>1.3*2.5</f>
        <v>3.25</v>
      </c>
      <c r="E36" s="196"/>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15" customHeight="1">
      <c r="A37" s="187">
        <v>12</v>
      </c>
      <c r="B37" s="186" t="s">
        <v>81</v>
      </c>
      <c r="C37" s="196" t="s">
        <v>2</v>
      </c>
      <c r="D37" s="197">
        <f>D4+D5</f>
        <v>113.7</v>
      </c>
      <c r="E37" s="196"/>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2:16" ht="12.75">
      <c r="B38"/>
      <c r="D38"/>
      <c r="E38" s="4"/>
      <c r="F38" s="4"/>
      <c r="G38" s="5"/>
      <c r="H38" s="5"/>
      <c r="I38" s="26"/>
      <c r="J38" s="27" t="s">
        <v>20</v>
      </c>
      <c r="K38" s="111"/>
      <c r="L38" s="111"/>
      <c r="M38" s="111"/>
      <c r="N38" s="111"/>
      <c r="O38" s="111"/>
      <c r="P38" s="112"/>
    </row>
    <row r="39" spans="1:7" s="9" customFormat="1" ht="14.25">
      <c r="A39" s="21" t="s">
        <v>21</v>
      </c>
      <c r="B39" s="22"/>
      <c r="C39" s="7"/>
      <c r="D39" s="7"/>
      <c r="E39" s="7"/>
      <c r="F39" s="7"/>
      <c r="G39" s="8"/>
    </row>
    <row r="40" spans="1:15" s="9" customFormat="1" ht="29.25" customHeight="1">
      <c r="A40" s="269" t="s">
        <v>481</v>
      </c>
      <c r="B40" s="269"/>
      <c r="C40" s="269"/>
      <c r="D40" s="269"/>
      <c r="E40" s="269"/>
      <c r="F40" s="269"/>
      <c r="G40" s="269"/>
      <c r="H40" s="269"/>
      <c r="I40" s="269"/>
      <c r="J40" s="269"/>
      <c r="K40" s="269"/>
      <c r="L40" s="269"/>
      <c r="M40" s="269"/>
      <c r="N40" s="269"/>
      <c r="O40" s="269"/>
    </row>
    <row r="41" spans="1:15" s="9" customFormat="1" ht="12" customHeight="1">
      <c r="A41" s="10"/>
      <c r="B41" s="23"/>
      <c r="C41" s="10"/>
      <c r="D41" s="10"/>
      <c r="E41" s="10"/>
      <c r="F41" s="10"/>
      <c r="G41" s="10"/>
      <c r="H41" s="10"/>
      <c r="I41" s="10"/>
      <c r="J41" s="10"/>
      <c r="K41" s="10"/>
      <c r="L41" s="10"/>
      <c r="M41" s="10"/>
      <c r="N41" s="10"/>
      <c r="O41" s="10"/>
    </row>
    <row r="42" spans="1:16" s="25" customFormat="1" ht="13.5" customHeight="1">
      <c r="A42" s="12"/>
      <c r="C42" s="14"/>
      <c r="D42" s="11"/>
      <c r="E42" s="11"/>
      <c r="F42" s="11"/>
      <c r="G42" s="12"/>
      <c r="H42" s="12"/>
      <c r="I42" s="13" t="s">
        <v>23</v>
      </c>
      <c r="J42" s="14"/>
      <c r="K42" s="11"/>
      <c r="L42" s="11"/>
      <c r="M42" s="12"/>
      <c r="N42" s="12"/>
      <c r="O42" s="12"/>
      <c r="P42" s="63"/>
    </row>
    <row r="43" spans="1:16" s="25" customFormat="1" ht="12.75">
      <c r="A43" s="12"/>
      <c r="B43" s="24" t="s">
        <v>22</v>
      </c>
      <c r="C43" s="14"/>
      <c r="D43" s="11"/>
      <c r="E43" s="11"/>
      <c r="F43" s="11"/>
      <c r="G43" s="12"/>
      <c r="H43" s="12"/>
      <c r="I43" s="15" t="s">
        <v>24</v>
      </c>
      <c r="J43" s="12"/>
      <c r="K43" s="12"/>
      <c r="L43" s="16"/>
      <c r="M43" s="12"/>
      <c r="N43" s="12"/>
      <c r="O43" s="12"/>
      <c r="P43" s="63"/>
    </row>
    <row r="44" spans="1:16" s="25" customFormat="1" ht="12.75">
      <c r="A44" s="12"/>
      <c r="B44" s="24"/>
      <c r="C44" s="14"/>
      <c r="D44" s="11"/>
      <c r="E44" s="11"/>
      <c r="F44" s="11"/>
      <c r="G44" s="12"/>
      <c r="H44" s="12"/>
      <c r="I44" s="15"/>
      <c r="J44" s="12"/>
      <c r="K44" s="12"/>
      <c r="L44" s="16"/>
      <c r="M44" s="12"/>
      <c r="N44" s="12"/>
      <c r="O44" s="12"/>
      <c r="P44" s="63"/>
    </row>
    <row r="45" spans="1:16" s="25" customFormat="1" ht="12.75">
      <c r="A45" s="12"/>
      <c r="B45" s="16" t="s">
        <v>138</v>
      </c>
      <c r="C45" s="14"/>
      <c r="D45" s="11"/>
      <c r="E45" s="11"/>
      <c r="F45" s="11"/>
      <c r="G45" s="12"/>
      <c r="H45" s="12"/>
      <c r="I45" s="16" t="s">
        <v>138</v>
      </c>
      <c r="J45" s="12"/>
      <c r="K45" s="12"/>
      <c r="L45" s="12"/>
      <c r="M45" s="12"/>
      <c r="N45" s="12"/>
      <c r="O45" s="12"/>
      <c r="P45" s="63"/>
    </row>
  </sheetData>
  <sheetProtection/>
  <mergeCells count="4">
    <mergeCell ref="E2:I2"/>
    <mergeCell ref="K2:O2"/>
    <mergeCell ref="A25:E25"/>
    <mergeCell ref="A40:O40"/>
  </mergeCells>
  <printOptions/>
  <pageMargins left="0.3937007874015748" right="0.3937007874015748" top="0.3937007874015748" bottom="0.3937007874015748" header="0.31496062992125984" footer="0.31496062992125984"/>
  <pageSetup horizontalDpi="600" verticalDpi="600" orientation="landscape" paperSize="9" scale="60" r:id="rId1"/>
  <headerFooter>
    <oddFooter>&amp;CLapa &amp;P no &amp;N</oddFooter>
  </headerFooter>
</worksheet>
</file>

<file path=xl/worksheets/sheet26.xml><?xml version="1.0" encoding="utf-8"?>
<worksheet xmlns="http://schemas.openxmlformats.org/spreadsheetml/2006/main" xmlns:r="http://schemas.openxmlformats.org/officeDocument/2006/relationships">
  <dimension ref="A1:IC45"/>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337</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38.25" customHeight="1">
      <c r="A4" s="171">
        <v>1</v>
      </c>
      <c r="B4" s="172" t="s">
        <v>292</v>
      </c>
      <c r="C4" s="173" t="s">
        <v>2</v>
      </c>
      <c r="D4" s="174">
        <f>73.2+47.4</f>
        <v>120.6</v>
      </c>
      <c r="E4" s="175"/>
      <c r="F4" s="141"/>
      <c r="G4" s="110"/>
      <c r="H4" s="158"/>
      <c r="I4" s="141"/>
      <c r="J4" s="141"/>
      <c r="K4" s="141"/>
      <c r="L4" s="141"/>
      <c r="M4" s="141"/>
      <c r="N4" s="141"/>
      <c r="O4" s="141"/>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38.25" customHeight="1">
      <c r="A5" s="171">
        <v>2</v>
      </c>
      <c r="B5" s="172" t="s">
        <v>328</v>
      </c>
      <c r="C5" s="173" t="s">
        <v>2</v>
      </c>
      <c r="D5" s="174">
        <v>17.3</v>
      </c>
      <c r="E5" s="175"/>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38.25" customHeight="1">
      <c r="A6" s="171">
        <v>3</v>
      </c>
      <c r="B6" s="172" t="s">
        <v>329</v>
      </c>
      <c r="C6" s="173" t="s">
        <v>2</v>
      </c>
      <c r="D6" s="174">
        <v>5.5</v>
      </c>
      <c r="E6" s="175"/>
      <c r="F6" s="141"/>
      <c r="G6" s="110"/>
      <c r="H6" s="158"/>
      <c r="I6" s="141"/>
      <c r="J6" s="141"/>
      <c r="K6" s="141"/>
      <c r="L6" s="141"/>
      <c r="M6" s="141"/>
      <c r="N6" s="141"/>
      <c r="O6" s="141"/>
      <c r="P6" s="141"/>
      <c r="Q6" s="239"/>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38.25" customHeight="1">
      <c r="A7" s="171">
        <v>4</v>
      </c>
      <c r="B7" s="172" t="s">
        <v>233</v>
      </c>
      <c r="C7" s="173" t="s">
        <v>2</v>
      </c>
      <c r="D7" s="174">
        <f>8.5+5.9</f>
        <v>14.4</v>
      </c>
      <c r="E7" s="175"/>
      <c r="F7" s="141"/>
      <c r="G7" s="110"/>
      <c r="H7" s="158"/>
      <c r="I7" s="141"/>
      <c r="J7" s="141"/>
      <c r="K7" s="141"/>
      <c r="L7" s="141"/>
      <c r="M7" s="141"/>
      <c r="N7" s="141"/>
      <c r="O7" s="141"/>
      <c r="P7" s="141"/>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52.5" customHeight="1">
      <c r="A8" s="171">
        <v>5</v>
      </c>
      <c r="B8" s="172" t="s">
        <v>330</v>
      </c>
      <c r="C8" s="173" t="s">
        <v>56</v>
      </c>
      <c r="D8" s="176">
        <v>1</v>
      </c>
      <c r="E8" s="175"/>
      <c r="F8" s="141"/>
      <c r="G8" s="110"/>
      <c r="H8" s="158"/>
      <c r="I8" s="141"/>
      <c r="J8" s="141"/>
      <c r="K8" s="141"/>
      <c r="L8" s="141"/>
      <c r="M8" s="141"/>
      <c r="N8" s="141"/>
      <c r="O8" s="141"/>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16" s="70" customFormat="1" ht="38.25">
      <c r="A9" s="171">
        <v>6</v>
      </c>
      <c r="B9" s="177" t="s">
        <v>331</v>
      </c>
      <c r="C9" s="173" t="s">
        <v>56</v>
      </c>
      <c r="D9" s="176">
        <v>7</v>
      </c>
      <c r="E9" s="175"/>
      <c r="F9" s="141"/>
      <c r="G9" s="110"/>
      <c r="H9" s="158"/>
      <c r="I9" s="141"/>
      <c r="J9" s="141"/>
      <c r="K9" s="141"/>
      <c r="L9" s="141"/>
      <c r="M9" s="141"/>
      <c r="N9" s="141"/>
      <c r="O9" s="141"/>
      <c r="P9" s="141"/>
    </row>
    <row r="10" spans="1:16" s="70" customFormat="1" ht="25.5">
      <c r="A10" s="171">
        <v>7</v>
      </c>
      <c r="B10" s="177" t="s">
        <v>332</v>
      </c>
      <c r="C10" s="173" t="s">
        <v>56</v>
      </c>
      <c r="D10" s="178">
        <v>1</v>
      </c>
      <c r="E10" s="179"/>
      <c r="F10" s="141"/>
      <c r="G10" s="110"/>
      <c r="H10" s="158"/>
      <c r="I10" s="141"/>
      <c r="J10" s="141"/>
      <c r="K10" s="141"/>
      <c r="L10" s="141"/>
      <c r="M10" s="141"/>
      <c r="N10" s="141"/>
      <c r="O10" s="141"/>
      <c r="P10" s="141"/>
    </row>
    <row r="11" spans="1:16" s="70" customFormat="1" ht="25.5">
      <c r="A11" s="171">
        <v>8</v>
      </c>
      <c r="B11" s="177" t="s">
        <v>333</v>
      </c>
      <c r="C11" s="180" t="s">
        <v>56</v>
      </c>
      <c r="D11" s="178">
        <v>2</v>
      </c>
      <c r="E11" s="181"/>
      <c r="F11" s="141"/>
      <c r="G11" s="110"/>
      <c r="H11" s="158"/>
      <c r="I11" s="141"/>
      <c r="J11" s="141"/>
      <c r="K11" s="141"/>
      <c r="L11" s="141"/>
      <c r="M11" s="141"/>
      <c r="N11" s="141"/>
      <c r="O11" s="141"/>
      <c r="P11" s="141"/>
    </row>
    <row r="12" spans="1:16" s="70" customFormat="1" ht="12.75">
      <c r="A12" s="171">
        <v>9</v>
      </c>
      <c r="B12" s="182" t="s">
        <v>241</v>
      </c>
      <c r="C12" s="180" t="s">
        <v>14</v>
      </c>
      <c r="D12" s="183">
        <v>4</v>
      </c>
      <c r="E12" s="184"/>
      <c r="F12" s="141"/>
      <c r="G12" s="110"/>
      <c r="H12" s="158"/>
      <c r="I12" s="141"/>
      <c r="J12" s="141"/>
      <c r="K12" s="141"/>
      <c r="L12" s="141"/>
      <c r="M12" s="141"/>
      <c r="N12" s="141"/>
      <c r="O12" s="141"/>
      <c r="P12" s="141"/>
    </row>
    <row r="13" spans="1:16" s="70" customFormat="1" ht="12.75">
      <c r="A13" s="171">
        <v>10</v>
      </c>
      <c r="B13" s="182" t="s">
        <v>242</v>
      </c>
      <c r="C13" s="173" t="s">
        <v>5</v>
      </c>
      <c r="D13" s="185">
        <v>1</v>
      </c>
      <c r="E13" s="184"/>
      <c r="F13" s="141"/>
      <c r="G13" s="110"/>
      <c r="H13" s="158"/>
      <c r="I13" s="141"/>
      <c r="J13" s="141"/>
      <c r="K13" s="141"/>
      <c r="L13" s="141"/>
      <c r="M13" s="141"/>
      <c r="N13" s="141"/>
      <c r="O13" s="141"/>
      <c r="P13" s="141"/>
    </row>
    <row r="14" spans="1:16" s="78" customFormat="1" ht="38.25">
      <c r="A14" s="171">
        <v>11</v>
      </c>
      <c r="B14" s="186" t="s">
        <v>243</v>
      </c>
      <c r="C14" s="199" t="s">
        <v>14</v>
      </c>
      <c r="D14" s="188">
        <v>5</v>
      </c>
      <c r="E14" s="175"/>
      <c r="F14" s="141"/>
      <c r="G14" s="110"/>
      <c r="H14" s="158"/>
      <c r="I14" s="141"/>
      <c r="J14" s="141"/>
      <c r="K14" s="141"/>
      <c r="L14" s="141"/>
      <c r="M14" s="141"/>
      <c r="N14" s="141"/>
      <c r="O14" s="141"/>
      <c r="P14" s="141"/>
    </row>
    <row r="15" spans="1:16" s="78" customFormat="1" ht="38.25">
      <c r="A15" s="171">
        <v>12</v>
      </c>
      <c r="B15" s="186" t="s">
        <v>334</v>
      </c>
      <c r="C15" s="199" t="s">
        <v>14</v>
      </c>
      <c r="D15" s="188">
        <v>1</v>
      </c>
      <c r="E15" s="175"/>
      <c r="F15" s="141"/>
      <c r="G15" s="110"/>
      <c r="H15" s="158"/>
      <c r="I15" s="141"/>
      <c r="J15" s="141"/>
      <c r="K15" s="141"/>
      <c r="L15" s="141"/>
      <c r="M15" s="141"/>
      <c r="N15" s="141"/>
      <c r="O15" s="141"/>
      <c r="P15" s="141"/>
    </row>
    <row r="16" spans="1:16" s="78" customFormat="1" ht="25.5">
      <c r="A16" s="171">
        <v>13</v>
      </c>
      <c r="B16" s="186" t="s">
        <v>284</v>
      </c>
      <c r="C16" s="187" t="s">
        <v>56</v>
      </c>
      <c r="D16" s="188">
        <v>4</v>
      </c>
      <c r="E16" s="141"/>
      <c r="F16" s="141"/>
      <c r="G16" s="110"/>
      <c r="H16" s="158"/>
      <c r="I16" s="141"/>
      <c r="J16" s="141"/>
      <c r="K16" s="141"/>
      <c r="L16" s="141"/>
      <c r="M16" s="141"/>
      <c r="N16" s="141"/>
      <c r="O16" s="141"/>
      <c r="P16" s="141"/>
    </row>
    <row r="17" spans="1:16" s="78" customFormat="1" ht="25.5">
      <c r="A17" s="171">
        <v>14</v>
      </c>
      <c r="B17" s="186" t="s">
        <v>335</v>
      </c>
      <c r="C17" s="187" t="s">
        <v>56</v>
      </c>
      <c r="D17" s="188">
        <v>4</v>
      </c>
      <c r="E17" s="141"/>
      <c r="F17" s="141"/>
      <c r="G17" s="110"/>
      <c r="H17" s="158"/>
      <c r="I17" s="141"/>
      <c r="J17" s="141"/>
      <c r="K17" s="141"/>
      <c r="L17" s="141"/>
      <c r="M17" s="141"/>
      <c r="N17" s="141"/>
      <c r="O17" s="141"/>
      <c r="P17" s="141"/>
    </row>
    <row r="18" spans="1:16" s="78" customFormat="1" ht="25.5">
      <c r="A18" s="171">
        <v>15</v>
      </c>
      <c r="B18" s="186" t="s">
        <v>298</v>
      </c>
      <c r="C18" s="187" t="s">
        <v>2</v>
      </c>
      <c r="D18" s="188">
        <v>2</v>
      </c>
      <c r="E18" s="141"/>
      <c r="F18" s="141"/>
      <c r="G18" s="110"/>
      <c r="H18" s="158"/>
      <c r="I18" s="141"/>
      <c r="J18" s="141"/>
      <c r="K18" s="141"/>
      <c r="L18" s="141"/>
      <c r="M18" s="141"/>
      <c r="N18" s="141"/>
      <c r="O18" s="141"/>
      <c r="P18" s="141"/>
    </row>
    <row r="19" spans="1:16" s="78" customFormat="1" ht="25.5">
      <c r="A19" s="171">
        <v>16</v>
      </c>
      <c r="B19" s="189" t="s">
        <v>123</v>
      </c>
      <c r="C19" s="187" t="s">
        <v>14</v>
      </c>
      <c r="D19" s="187">
        <v>1</v>
      </c>
      <c r="E19" s="175"/>
      <c r="F19" s="141"/>
      <c r="G19" s="110"/>
      <c r="H19" s="158"/>
      <c r="I19" s="141"/>
      <c r="J19" s="141"/>
      <c r="K19" s="141"/>
      <c r="L19" s="141"/>
      <c r="M19" s="141"/>
      <c r="N19" s="141"/>
      <c r="O19" s="141"/>
      <c r="P19" s="141"/>
    </row>
    <row r="20" spans="1:16" s="78" customFormat="1" ht="25.5">
      <c r="A20" s="171">
        <v>17</v>
      </c>
      <c r="B20" s="186" t="s">
        <v>70</v>
      </c>
      <c r="C20" s="187" t="s">
        <v>2</v>
      </c>
      <c r="D20" s="190">
        <f>D4+D5</f>
        <v>137.9</v>
      </c>
      <c r="E20" s="141"/>
      <c r="F20" s="141"/>
      <c r="G20" s="110"/>
      <c r="H20" s="158"/>
      <c r="I20" s="141"/>
      <c r="J20" s="141"/>
      <c r="K20" s="141"/>
      <c r="L20" s="141"/>
      <c r="M20" s="141"/>
      <c r="N20" s="141"/>
      <c r="O20" s="141"/>
      <c r="P20" s="141"/>
    </row>
    <row r="21" spans="1:16" s="78" customFormat="1" ht="27" customHeight="1">
      <c r="A21" s="171">
        <v>18</v>
      </c>
      <c r="B21" s="186" t="s">
        <v>71</v>
      </c>
      <c r="C21" s="187" t="s">
        <v>2</v>
      </c>
      <c r="D21" s="190">
        <f>D4+D5+D6+D7</f>
        <v>157.8</v>
      </c>
      <c r="E21" s="141"/>
      <c r="F21" s="141"/>
      <c r="G21" s="110"/>
      <c r="H21" s="158"/>
      <c r="I21" s="141"/>
      <c r="J21" s="141"/>
      <c r="K21" s="141"/>
      <c r="L21" s="141"/>
      <c r="M21" s="141"/>
      <c r="N21" s="141"/>
      <c r="O21" s="141"/>
      <c r="P21" s="141"/>
    </row>
    <row r="22" spans="1:16" s="78" customFormat="1" ht="17.25" customHeight="1">
      <c r="A22" s="274" t="s">
        <v>74</v>
      </c>
      <c r="B22" s="275"/>
      <c r="C22" s="275"/>
      <c r="D22" s="275"/>
      <c r="E22" s="276"/>
      <c r="F22" s="141"/>
      <c r="G22" s="110"/>
      <c r="H22" s="158"/>
      <c r="I22" s="141"/>
      <c r="J22" s="141"/>
      <c r="K22" s="141"/>
      <c r="L22" s="141"/>
      <c r="M22" s="141"/>
      <c r="N22" s="141"/>
      <c r="O22" s="141"/>
      <c r="P22" s="141"/>
    </row>
    <row r="23" spans="1:16" s="70" customFormat="1" ht="14.25">
      <c r="A23" s="187">
        <v>1</v>
      </c>
      <c r="B23" s="91" t="s">
        <v>488</v>
      </c>
      <c r="C23" s="97" t="s">
        <v>80</v>
      </c>
      <c r="D23" s="197">
        <v>374</v>
      </c>
      <c r="E23" s="198"/>
      <c r="F23" s="141"/>
      <c r="G23" s="110"/>
      <c r="H23" s="158"/>
      <c r="I23" s="141"/>
      <c r="J23" s="141"/>
      <c r="K23" s="141"/>
      <c r="L23" s="141"/>
      <c r="M23" s="141"/>
      <c r="N23" s="141"/>
      <c r="O23" s="141"/>
      <c r="P23" s="141"/>
    </row>
    <row r="24" spans="1:16" s="70" customFormat="1" ht="14.25">
      <c r="A24" s="187">
        <v>2</v>
      </c>
      <c r="B24" s="91" t="s">
        <v>489</v>
      </c>
      <c r="C24" s="97" t="s">
        <v>80</v>
      </c>
      <c r="D24" s="197">
        <v>374</v>
      </c>
      <c r="E24" s="198"/>
      <c r="F24" s="141"/>
      <c r="G24" s="110"/>
      <c r="H24" s="158"/>
      <c r="I24" s="141"/>
      <c r="J24" s="141"/>
      <c r="K24" s="141"/>
      <c r="L24" s="141"/>
      <c r="M24" s="141"/>
      <c r="N24" s="141"/>
      <c r="O24" s="141"/>
      <c r="P24" s="141"/>
    </row>
    <row r="25" spans="1:16" s="70" customFormat="1" ht="14.25">
      <c r="A25" s="187">
        <v>3</v>
      </c>
      <c r="B25" s="186" t="s">
        <v>206</v>
      </c>
      <c r="C25" s="196" t="s">
        <v>80</v>
      </c>
      <c r="D25" s="197">
        <v>3</v>
      </c>
      <c r="E25" s="196"/>
      <c r="F25" s="141"/>
      <c r="G25" s="110"/>
      <c r="H25" s="158"/>
      <c r="I25" s="141"/>
      <c r="J25" s="141"/>
      <c r="K25" s="141"/>
      <c r="L25" s="141"/>
      <c r="M25" s="141"/>
      <c r="N25" s="141"/>
      <c r="O25" s="141"/>
      <c r="P25" s="141"/>
    </row>
    <row r="26" spans="1:16" s="70" customFormat="1" ht="15.75" customHeight="1">
      <c r="A26" s="187">
        <v>4</v>
      </c>
      <c r="B26" s="186" t="s">
        <v>131</v>
      </c>
      <c r="C26" s="196" t="s">
        <v>80</v>
      </c>
      <c r="D26" s="197">
        <v>23.5</v>
      </c>
      <c r="E26" s="196"/>
      <c r="F26" s="141"/>
      <c r="G26" s="110"/>
      <c r="H26" s="158"/>
      <c r="I26" s="141"/>
      <c r="J26" s="141"/>
      <c r="K26" s="141"/>
      <c r="L26" s="141"/>
      <c r="M26" s="141"/>
      <c r="N26" s="141"/>
      <c r="O26" s="141"/>
      <c r="P26" s="141"/>
    </row>
    <row r="27" spans="1:16" s="70" customFormat="1" ht="25.5">
      <c r="A27" s="187">
        <v>5</v>
      </c>
      <c r="B27" s="186" t="s">
        <v>492</v>
      </c>
      <c r="C27" s="196" t="s">
        <v>80</v>
      </c>
      <c r="D27" s="197">
        <f>D23</f>
        <v>374</v>
      </c>
      <c r="E27" s="196"/>
      <c r="F27" s="141"/>
      <c r="G27" s="110"/>
      <c r="H27" s="158"/>
      <c r="I27" s="141"/>
      <c r="J27" s="141"/>
      <c r="K27" s="141"/>
      <c r="L27" s="141"/>
      <c r="M27" s="141"/>
      <c r="N27" s="141"/>
      <c r="O27" s="141"/>
      <c r="P27" s="141"/>
    </row>
    <row r="28" spans="1:16" s="70" customFormat="1" ht="25.5">
      <c r="A28" s="187">
        <v>6</v>
      </c>
      <c r="B28" s="186" t="s">
        <v>493</v>
      </c>
      <c r="C28" s="97" t="s">
        <v>80</v>
      </c>
      <c r="D28" s="197">
        <v>374</v>
      </c>
      <c r="E28" s="196"/>
      <c r="F28" s="141"/>
      <c r="G28" s="110"/>
      <c r="H28" s="158"/>
      <c r="I28" s="141"/>
      <c r="J28" s="141"/>
      <c r="K28" s="141"/>
      <c r="L28" s="141"/>
      <c r="M28" s="141"/>
      <c r="N28" s="141"/>
      <c r="O28" s="141"/>
      <c r="P28" s="141"/>
    </row>
    <row r="29" spans="1:16" s="70" customFormat="1" ht="14.25">
      <c r="A29" s="187">
        <v>7</v>
      </c>
      <c r="B29" s="186" t="s">
        <v>254</v>
      </c>
      <c r="C29" s="196" t="s">
        <v>80</v>
      </c>
      <c r="D29" s="197">
        <v>3</v>
      </c>
      <c r="E29" s="196"/>
      <c r="F29" s="141"/>
      <c r="G29" s="110"/>
      <c r="H29" s="158"/>
      <c r="I29" s="141"/>
      <c r="J29" s="141"/>
      <c r="K29" s="141"/>
      <c r="L29" s="141"/>
      <c r="M29" s="141"/>
      <c r="N29" s="141"/>
      <c r="O29" s="141"/>
      <c r="P29" s="141"/>
    </row>
    <row r="30" spans="1:16" s="70" customFormat="1" ht="25.5">
      <c r="A30" s="187">
        <v>8</v>
      </c>
      <c r="B30" s="186" t="s">
        <v>255</v>
      </c>
      <c r="C30" s="196" t="s">
        <v>80</v>
      </c>
      <c r="D30" s="197">
        <f>D26-D36</f>
        <v>19.5</v>
      </c>
      <c r="E30" s="196"/>
      <c r="F30" s="141"/>
      <c r="G30" s="110"/>
      <c r="H30" s="158"/>
      <c r="I30" s="141"/>
      <c r="J30" s="141"/>
      <c r="K30" s="141"/>
      <c r="L30" s="141"/>
      <c r="M30" s="141"/>
      <c r="N30" s="141"/>
      <c r="O30" s="141"/>
      <c r="P30" s="141"/>
    </row>
    <row r="31" spans="1:17" s="70" customFormat="1" ht="14.25">
      <c r="A31" s="187">
        <v>9</v>
      </c>
      <c r="B31" s="186" t="s">
        <v>336</v>
      </c>
      <c r="C31" s="196" t="s">
        <v>76</v>
      </c>
      <c r="D31" s="197">
        <v>699.5</v>
      </c>
      <c r="E31" s="198"/>
      <c r="F31" s="141"/>
      <c r="G31" s="110"/>
      <c r="H31" s="158"/>
      <c r="I31" s="141"/>
      <c r="J31" s="141"/>
      <c r="K31" s="141"/>
      <c r="L31" s="141"/>
      <c r="M31" s="141"/>
      <c r="N31" s="141"/>
      <c r="O31" s="141"/>
      <c r="P31" s="141"/>
      <c r="Q31" s="116"/>
    </row>
    <row r="32" spans="1:16" s="70" customFormat="1" ht="25.5">
      <c r="A32" s="187">
        <v>10</v>
      </c>
      <c r="B32" s="186" t="s">
        <v>257</v>
      </c>
      <c r="C32" s="196" t="s">
        <v>76</v>
      </c>
      <c r="D32" s="197">
        <v>142</v>
      </c>
      <c r="E32" s="196"/>
      <c r="F32" s="141"/>
      <c r="G32" s="110"/>
      <c r="H32" s="158"/>
      <c r="I32" s="141"/>
      <c r="J32" s="141"/>
      <c r="K32" s="141"/>
      <c r="L32" s="141"/>
      <c r="M32" s="141"/>
      <c r="N32" s="141"/>
      <c r="O32" s="141"/>
      <c r="P32" s="141"/>
    </row>
    <row r="33" spans="1:17" s="70" customFormat="1" ht="38.25">
      <c r="A33" s="187">
        <v>11</v>
      </c>
      <c r="B33" s="186" t="s">
        <v>494</v>
      </c>
      <c r="C33" s="196" t="s">
        <v>76</v>
      </c>
      <c r="D33" s="197">
        <f>D31-D32-D34</f>
        <v>553.4</v>
      </c>
      <c r="E33" s="196"/>
      <c r="F33" s="141"/>
      <c r="G33" s="110"/>
      <c r="H33" s="158"/>
      <c r="I33" s="141"/>
      <c r="J33" s="141"/>
      <c r="K33" s="141"/>
      <c r="L33" s="141"/>
      <c r="M33" s="141"/>
      <c r="N33" s="141"/>
      <c r="O33" s="141"/>
      <c r="P33" s="141"/>
      <c r="Q33" s="116"/>
    </row>
    <row r="34" spans="1:16" s="70" customFormat="1" ht="25.5">
      <c r="A34" s="187">
        <v>12</v>
      </c>
      <c r="B34" s="186" t="s">
        <v>495</v>
      </c>
      <c r="C34" s="196" t="s">
        <v>76</v>
      </c>
      <c r="D34" s="197">
        <v>4.1</v>
      </c>
      <c r="E34" s="196"/>
      <c r="F34" s="141"/>
      <c r="G34" s="110"/>
      <c r="H34" s="158"/>
      <c r="I34" s="141"/>
      <c r="J34" s="141"/>
      <c r="K34" s="141"/>
      <c r="L34" s="141"/>
      <c r="M34" s="141"/>
      <c r="N34" s="141"/>
      <c r="O34" s="141"/>
      <c r="P34" s="141"/>
    </row>
    <row r="35" spans="1:16" s="70" customFormat="1" ht="38.25">
      <c r="A35" s="187">
        <v>13</v>
      </c>
      <c r="B35" s="186" t="s">
        <v>258</v>
      </c>
      <c r="C35" s="196" t="s">
        <v>2</v>
      </c>
      <c r="D35" s="197">
        <v>152.3</v>
      </c>
      <c r="E35" s="196"/>
      <c r="F35" s="141"/>
      <c r="G35" s="110"/>
      <c r="H35" s="158"/>
      <c r="I35" s="141"/>
      <c r="J35" s="141"/>
      <c r="K35" s="141"/>
      <c r="L35" s="141"/>
      <c r="M35" s="141"/>
      <c r="N35" s="141"/>
      <c r="O35" s="141"/>
      <c r="P35" s="141"/>
    </row>
    <row r="36" spans="1:16" s="70" customFormat="1" ht="25.5">
      <c r="A36" s="187">
        <v>14</v>
      </c>
      <c r="B36" s="186" t="s">
        <v>259</v>
      </c>
      <c r="C36" s="196" t="s">
        <v>80</v>
      </c>
      <c r="D36" s="197">
        <f>1.6*2.5</f>
        <v>4</v>
      </c>
      <c r="E36" s="196"/>
      <c r="F36" s="141"/>
      <c r="G36" s="110"/>
      <c r="H36" s="158"/>
      <c r="I36" s="141"/>
      <c r="J36" s="141"/>
      <c r="K36" s="141"/>
      <c r="L36" s="141"/>
      <c r="M36" s="141"/>
      <c r="N36" s="141"/>
      <c r="O36" s="141"/>
      <c r="P36" s="141"/>
    </row>
    <row r="37" spans="1:16" s="70" customFormat="1" ht="15.75" customHeight="1">
      <c r="A37" s="187">
        <v>15</v>
      </c>
      <c r="B37" s="186" t="s">
        <v>81</v>
      </c>
      <c r="C37" s="196" t="s">
        <v>2</v>
      </c>
      <c r="D37" s="197">
        <f>D4+D5+D6+D7</f>
        <v>157.8</v>
      </c>
      <c r="E37" s="196"/>
      <c r="F37" s="141"/>
      <c r="G37" s="110"/>
      <c r="H37" s="158"/>
      <c r="I37" s="141"/>
      <c r="J37" s="141"/>
      <c r="K37" s="141"/>
      <c r="L37" s="141"/>
      <c r="M37" s="141"/>
      <c r="N37" s="141"/>
      <c r="O37" s="141"/>
      <c r="P37" s="141"/>
    </row>
    <row r="38" spans="1:16" ht="12.75">
      <c r="A38" s="187">
        <v>16</v>
      </c>
      <c r="B38"/>
      <c r="D38"/>
      <c r="E38" s="4"/>
      <c r="F38" s="4"/>
      <c r="G38" s="5"/>
      <c r="H38" s="5"/>
      <c r="I38" s="26"/>
      <c r="J38" s="27" t="s">
        <v>20</v>
      </c>
      <c r="K38" s="111"/>
      <c r="L38" s="111"/>
      <c r="M38" s="111"/>
      <c r="N38" s="111"/>
      <c r="O38" s="111"/>
      <c r="P38" s="112"/>
    </row>
    <row r="39" spans="1:7" s="9" customFormat="1" ht="14.25">
      <c r="A39" s="21" t="s">
        <v>21</v>
      </c>
      <c r="B39" s="22"/>
      <c r="C39" s="7"/>
      <c r="D39" s="7"/>
      <c r="E39" s="7"/>
      <c r="F39" s="7"/>
      <c r="G39" s="8"/>
    </row>
    <row r="40" spans="1:15" s="9" customFormat="1" ht="29.25" customHeight="1">
      <c r="A40" s="269" t="s">
        <v>481</v>
      </c>
      <c r="B40" s="269"/>
      <c r="C40" s="269"/>
      <c r="D40" s="269"/>
      <c r="E40" s="269"/>
      <c r="F40" s="269"/>
      <c r="G40" s="269"/>
      <c r="H40" s="269"/>
      <c r="I40" s="269"/>
      <c r="J40" s="269"/>
      <c r="K40" s="269"/>
      <c r="L40" s="269"/>
      <c r="M40" s="269"/>
      <c r="N40" s="269"/>
      <c r="O40" s="269"/>
    </row>
    <row r="41" spans="1:15" s="9" customFormat="1" ht="12" customHeight="1">
      <c r="A41" s="10"/>
      <c r="B41" s="23"/>
      <c r="C41" s="10"/>
      <c r="D41" s="10"/>
      <c r="E41" s="10"/>
      <c r="F41" s="10"/>
      <c r="G41" s="10"/>
      <c r="H41" s="10"/>
      <c r="I41" s="10"/>
      <c r="J41" s="10"/>
      <c r="K41" s="10"/>
      <c r="L41" s="10"/>
      <c r="M41" s="10"/>
      <c r="N41" s="10"/>
      <c r="O41" s="10"/>
    </row>
    <row r="42" spans="1:16" s="25" customFormat="1" ht="13.5" customHeight="1">
      <c r="A42" s="12"/>
      <c r="C42" s="14"/>
      <c r="D42" s="11"/>
      <c r="E42" s="11"/>
      <c r="F42" s="11"/>
      <c r="G42" s="12"/>
      <c r="H42" s="12"/>
      <c r="I42" s="13" t="s">
        <v>23</v>
      </c>
      <c r="J42" s="14"/>
      <c r="K42" s="11"/>
      <c r="L42" s="11"/>
      <c r="M42" s="12"/>
      <c r="N42" s="12"/>
      <c r="O42" s="12"/>
      <c r="P42" s="63"/>
    </row>
    <row r="43" spans="1:16" s="25" customFormat="1" ht="12.75">
      <c r="A43" s="12"/>
      <c r="B43" s="24" t="s">
        <v>22</v>
      </c>
      <c r="C43" s="14"/>
      <c r="D43" s="11"/>
      <c r="E43" s="11"/>
      <c r="F43" s="11"/>
      <c r="G43" s="12"/>
      <c r="H43" s="12"/>
      <c r="I43" s="15" t="s">
        <v>24</v>
      </c>
      <c r="J43" s="12"/>
      <c r="K43" s="12"/>
      <c r="L43" s="16"/>
      <c r="M43" s="12"/>
      <c r="N43" s="12"/>
      <c r="O43" s="12"/>
      <c r="P43" s="63"/>
    </row>
    <row r="44" spans="1:16" s="25" customFormat="1" ht="12.75">
      <c r="A44" s="12"/>
      <c r="B44" s="24"/>
      <c r="C44" s="14"/>
      <c r="D44" s="240"/>
      <c r="E44" s="11"/>
      <c r="F44" s="11"/>
      <c r="G44" s="12"/>
      <c r="H44" s="12"/>
      <c r="I44" s="15"/>
      <c r="J44" s="12"/>
      <c r="K44" s="12"/>
      <c r="L44" s="16"/>
      <c r="M44" s="12"/>
      <c r="N44" s="12"/>
      <c r="O44" s="12"/>
      <c r="P44" s="63"/>
    </row>
    <row r="45" spans="1:16" s="25" customFormat="1" ht="12.75">
      <c r="A45" s="12"/>
      <c r="B45" s="16" t="s">
        <v>138</v>
      </c>
      <c r="C45" s="14"/>
      <c r="D45" s="11"/>
      <c r="E45" s="11"/>
      <c r="F45" s="11"/>
      <c r="G45" s="12"/>
      <c r="H45" s="12"/>
      <c r="I45" s="16" t="s">
        <v>138</v>
      </c>
      <c r="J45" s="12"/>
      <c r="K45" s="12"/>
      <c r="L45" s="12"/>
      <c r="M45" s="12"/>
      <c r="N45" s="12"/>
      <c r="O45" s="12"/>
      <c r="P45" s="63"/>
    </row>
  </sheetData>
  <sheetProtection/>
  <mergeCells count="4">
    <mergeCell ref="E2:I2"/>
    <mergeCell ref="K2:O2"/>
    <mergeCell ref="A22:E22"/>
    <mergeCell ref="A40:O40"/>
  </mergeCells>
  <printOptions/>
  <pageMargins left="0.3937007874015748" right="0.3937007874015748" top="0.7480314960629921" bottom="0.5905511811023623" header="0.31496062992125984" footer="0.31496062992125984"/>
  <pageSetup horizontalDpi="600" verticalDpi="600" orientation="landscape" paperSize="9" scale="60" r:id="rId1"/>
  <headerFooter>
    <oddFooter>&amp;CLapa &amp;P no &amp;N</oddFooter>
  </headerFooter>
</worksheet>
</file>

<file path=xl/worksheets/sheet27.xml><?xml version="1.0" encoding="utf-8"?>
<worksheet xmlns="http://schemas.openxmlformats.org/spreadsheetml/2006/main" xmlns:r="http://schemas.openxmlformats.org/officeDocument/2006/relationships">
  <dimension ref="A1:IC68"/>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354</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0" customFormat="1" ht="25.5">
      <c r="A4" s="196">
        <v>1</v>
      </c>
      <c r="B4" s="189" t="s">
        <v>261</v>
      </c>
      <c r="C4" s="187" t="s">
        <v>2</v>
      </c>
      <c r="D4" s="190">
        <v>55</v>
      </c>
      <c r="E4" s="194"/>
      <c r="F4" s="141"/>
      <c r="G4" s="110"/>
      <c r="H4" s="158"/>
      <c r="I4" s="141"/>
      <c r="J4" s="141"/>
      <c r="K4" s="141"/>
      <c r="L4" s="141"/>
      <c r="M4" s="141"/>
      <c r="N4" s="141"/>
      <c r="O4" s="141"/>
      <c r="P4" s="141"/>
    </row>
    <row r="5" spans="1:16" s="70" customFormat="1" ht="25.5">
      <c r="A5" s="196">
        <v>2</v>
      </c>
      <c r="B5" s="189" t="s">
        <v>338</v>
      </c>
      <c r="C5" s="187" t="s">
        <v>2</v>
      </c>
      <c r="D5" s="190">
        <v>41.5</v>
      </c>
      <c r="E5" s="194"/>
      <c r="F5" s="141"/>
      <c r="G5" s="110"/>
      <c r="H5" s="158"/>
      <c r="I5" s="141"/>
      <c r="J5" s="141"/>
      <c r="K5" s="141"/>
      <c r="L5" s="141"/>
      <c r="M5" s="141"/>
      <c r="N5" s="141"/>
      <c r="O5" s="141"/>
      <c r="P5" s="141"/>
    </row>
    <row r="6" spans="1:16" s="70" customFormat="1" ht="25.5">
      <c r="A6" s="196">
        <v>3</v>
      </c>
      <c r="B6" s="189" t="s">
        <v>262</v>
      </c>
      <c r="C6" s="187" t="s">
        <v>2</v>
      </c>
      <c r="D6" s="190">
        <v>3.9</v>
      </c>
      <c r="E6" s="194"/>
      <c r="F6" s="141"/>
      <c r="G6" s="110"/>
      <c r="H6" s="158"/>
      <c r="I6" s="141"/>
      <c r="J6" s="141"/>
      <c r="K6" s="141"/>
      <c r="L6" s="141"/>
      <c r="M6" s="141"/>
      <c r="N6" s="141"/>
      <c r="O6" s="141"/>
      <c r="P6" s="141"/>
    </row>
    <row r="7" spans="1:237" s="72" customFormat="1" ht="25.5">
      <c r="A7" s="196">
        <v>4</v>
      </c>
      <c r="B7" s="189" t="s">
        <v>315</v>
      </c>
      <c r="C7" s="187" t="s">
        <v>2</v>
      </c>
      <c r="D7" s="190">
        <v>8.4</v>
      </c>
      <c r="E7" s="194"/>
      <c r="F7" s="141"/>
      <c r="G7" s="110"/>
      <c r="H7" s="158"/>
      <c r="I7" s="141"/>
      <c r="J7" s="141"/>
      <c r="K7" s="141"/>
      <c r="L7" s="141"/>
      <c r="M7" s="141"/>
      <c r="N7" s="141"/>
      <c r="O7" s="141"/>
      <c r="P7" s="141"/>
      <c r="Q7" s="116"/>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25.5">
      <c r="A8" s="196">
        <v>5</v>
      </c>
      <c r="B8" s="189" t="s">
        <v>339</v>
      </c>
      <c r="C8" s="187" t="s">
        <v>2</v>
      </c>
      <c r="D8" s="190">
        <f>40.9+2</f>
        <v>42.9</v>
      </c>
      <c r="E8" s="194"/>
      <c r="F8" s="141"/>
      <c r="G8" s="110"/>
      <c r="H8" s="158"/>
      <c r="I8" s="141"/>
      <c r="J8" s="141"/>
      <c r="K8" s="141"/>
      <c r="L8" s="141"/>
      <c r="M8" s="141"/>
      <c r="N8" s="141"/>
      <c r="O8" s="141"/>
      <c r="P8" s="141"/>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25.5">
      <c r="A9" s="196">
        <v>6</v>
      </c>
      <c r="B9" s="189" t="s">
        <v>263</v>
      </c>
      <c r="C9" s="187" t="s">
        <v>2</v>
      </c>
      <c r="D9" s="190">
        <v>17.7</v>
      </c>
      <c r="E9" s="194"/>
      <c r="F9" s="141"/>
      <c r="G9" s="110"/>
      <c r="H9" s="158"/>
      <c r="I9" s="141"/>
      <c r="J9" s="141"/>
      <c r="K9" s="141"/>
      <c r="L9" s="141"/>
      <c r="M9" s="141"/>
      <c r="N9" s="141"/>
      <c r="O9" s="141"/>
      <c r="P9" s="141"/>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25.5">
      <c r="A10" s="196">
        <v>7</v>
      </c>
      <c r="B10" s="189" t="s">
        <v>264</v>
      </c>
      <c r="C10" s="187" t="s">
        <v>2</v>
      </c>
      <c r="D10" s="190">
        <f>10.5+4.1</f>
        <v>14.6</v>
      </c>
      <c r="E10" s="194"/>
      <c r="F10" s="141"/>
      <c r="G10" s="110"/>
      <c r="H10" s="158"/>
      <c r="I10" s="141"/>
      <c r="J10" s="141"/>
      <c r="K10" s="141"/>
      <c r="L10" s="141"/>
      <c r="M10" s="141"/>
      <c r="N10" s="141"/>
      <c r="O10" s="141"/>
      <c r="P10" s="141"/>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79.5" customHeight="1">
      <c r="A11" s="196">
        <v>8</v>
      </c>
      <c r="B11" s="189" t="s">
        <v>340</v>
      </c>
      <c r="C11" s="199" t="s">
        <v>56</v>
      </c>
      <c r="D11" s="188">
        <v>1</v>
      </c>
      <c r="E11" s="194"/>
      <c r="F11" s="141"/>
      <c r="G11" s="110"/>
      <c r="H11" s="158"/>
      <c r="I11" s="141"/>
      <c r="J11" s="141"/>
      <c r="K11" s="141"/>
      <c r="L11" s="141"/>
      <c r="M11" s="141"/>
      <c r="N11" s="141"/>
      <c r="O11" s="141"/>
      <c r="P11" s="141"/>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15.75" customHeight="1">
      <c r="A12" s="196">
        <v>9</v>
      </c>
      <c r="B12" s="189" t="s">
        <v>265</v>
      </c>
      <c r="C12" s="199" t="s">
        <v>14</v>
      </c>
      <c r="D12" s="188">
        <v>1</v>
      </c>
      <c r="E12" s="194"/>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15.75" customHeight="1">
      <c r="A13" s="196">
        <v>10</v>
      </c>
      <c r="B13" s="189" t="s">
        <v>341</v>
      </c>
      <c r="C13" s="199" t="s">
        <v>14</v>
      </c>
      <c r="D13" s="188">
        <v>1</v>
      </c>
      <c r="E13" s="194"/>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5.75" customHeight="1">
      <c r="A14" s="196">
        <v>11</v>
      </c>
      <c r="B14" s="189" t="s">
        <v>266</v>
      </c>
      <c r="C14" s="199" t="s">
        <v>14</v>
      </c>
      <c r="D14" s="188">
        <v>6</v>
      </c>
      <c r="E14" s="194"/>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5.75" customHeight="1">
      <c r="A15" s="196">
        <v>12</v>
      </c>
      <c r="B15" s="189" t="s">
        <v>317</v>
      </c>
      <c r="C15" s="199" t="s">
        <v>14</v>
      </c>
      <c r="D15" s="188">
        <v>2</v>
      </c>
      <c r="E15" s="194"/>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5.75" customHeight="1">
      <c r="A16" s="196">
        <v>13</v>
      </c>
      <c r="B16" s="189" t="s">
        <v>267</v>
      </c>
      <c r="C16" s="199" t="s">
        <v>14</v>
      </c>
      <c r="D16" s="188">
        <v>3</v>
      </c>
      <c r="E16" s="194"/>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5.75" customHeight="1">
      <c r="A17" s="196">
        <v>14</v>
      </c>
      <c r="B17" s="189" t="s">
        <v>318</v>
      </c>
      <c r="C17" s="199" t="s">
        <v>14</v>
      </c>
      <c r="D17" s="188">
        <v>2</v>
      </c>
      <c r="E17" s="194"/>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5.75">
      <c r="A18" s="196">
        <v>15</v>
      </c>
      <c r="B18" s="189" t="s">
        <v>269</v>
      </c>
      <c r="C18" s="199" t="s">
        <v>14</v>
      </c>
      <c r="D18" s="188">
        <v>3</v>
      </c>
      <c r="E18" s="194"/>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12.75">
      <c r="A19" s="196">
        <v>16</v>
      </c>
      <c r="B19" s="189" t="s">
        <v>342</v>
      </c>
      <c r="C19" s="199" t="s">
        <v>14</v>
      </c>
      <c r="D19" s="188">
        <v>1</v>
      </c>
      <c r="E19" s="181"/>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5.75" customHeight="1">
      <c r="A20" s="196">
        <v>17</v>
      </c>
      <c r="B20" s="189" t="s">
        <v>343</v>
      </c>
      <c r="C20" s="199" t="s">
        <v>14</v>
      </c>
      <c r="D20" s="188">
        <v>1</v>
      </c>
      <c r="E20" s="181"/>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5.75" customHeight="1">
      <c r="A21" s="196">
        <v>18</v>
      </c>
      <c r="B21" s="189" t="s">
        <v>270</v>
      </c>
      <c r="C21" s="199" t="s">
        <v>14</v>
      </c>
      <c r="D21" s="188">
        <v>5</v>
      </c>
      <c r="E21" s="181"/>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5.75" customHeight="1">
      <c r="A22" s="196">
        <v>19</v>
      </c>
      <c r="B22" s="189" t="s">
        <v>319</v>
      </c>
      <c r="C22" s="199" t="s">
        <v>14</v>
      </c>
      <c r="D22" s="188">
        <v>1</v>
      </c>
      <c r="E22" s="181"/>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15.75" customHeight="1">
      <c r="A23" s="196">
        <v>20</v>
      </c>
      <c r="B23" s="189" t="s">
        <v>271</v>
      </c>
      <c r="C23" s="199" t="s">
        <v>14</v>
      </c>
      <c r="D23" s="188">
        <v>12</v>
      </c>
      <c r="E23" s="194"/>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96">
        <v>21</v>
      </c>
      <c r="B24" s="189" t="s">
        <v>272</v>
      </c>
      <c r="C24" s="199" t="s">
        <v>14</v>
      </c>
      <c r="D24" s="188">
        <v>6</v>
      </c>
      <c r="E24" s="194"/>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75" customHeight="1">
      <c r="A25" s="196">
        <v>22</v>
      </c>
      <c r="B25" s="189" t="s">
        <v>273</v>
      </c>
      <c r="C25" s="199" t="s">
        <v>14</v>
      </c>
      <c r="D25" s="188">
        <v>5</v>
      </c>
      <c r="E25" s="194"/>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5.75" customHeight="1">
      <c r="A26" s="196">
        <v>23</v>
      </c>
      <c r="B26" s="189" t="s">
        <v>320</v>
      </c>
      <c r="C26" s="199" t="s">
        <v>14</v>
      </c>
      <c r="D26" s="188">
        <v>1</v>
      </c>
      <c r="E26" s="194"/>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5.75" customHeight="1">
      <c r="A27" s="196">
        <v>24</v>
      </c>
      <c r="B27" s="189" t="s">
        <v>344</v>
      </c>
      <c r="C27" s="199" t="s">
        <v>14</v>
      </c>
      <c r="D27" s="188">
        <v>1</v>
      </c>
      <c r="E27" s="194"/>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5.75" customHeight="1">
      <c r="A28" s="196">
        <v>25</v>
      </c>
      <c r="B28" s="189" t="s">
        <v>345</v>
      </c>
      <c r="C28" s="199" t="s">
        <v>14</v>
      </c>
      <c r="D28" s="188">
        <v>1</v>
      </c>
      <c r="E28" s="194"/>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5.75" customHeight="1">
      <c r="A29" s="196">
        <v>26</v>
      </c>
      <c r="B29" s="189" t="s">
        <v>346</v>
      </c>
      <c r="C29" s="199" t="s">
        <v>14</v>
      </c>
      <c r="D29" s="188">
        <v>1</v>
      </c>
      <c r="E29" s="194"/>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5.75" customHeight="1">
      <c r="A30" s="196">
        <v>27</v>
      </c>
      <c r="B30" s="189" t="s">
        <v>347</v>
      </c>
      <c r="C30" s="199" t="s">
        <v>14</v>
      </c>
      <c r="D30" s="188">
        <v>1</v>
      </c>
      <c r="E30" s="200"/>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5.75" customHeight="1">
      <c r="A31" s="196">
        <v>28</v>
      </c>
      <c r="B31" s="189" t="s">
        <v>348</v>
      </c>
      <c r="C31" s="199" t="s">
        <v>14</v>
      </c>
      <c r="D31" s="188">
        <v>2</v>
      </c>
      <c r="E31" s="200"/>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5.75" customHeight="1">
      <c r="A32" s="196">
        <v>29</v>
      </c>
      <c r="B32" s="189" t="s">
        <v>349</v>
      </c>
      <c r="C32" s="199" t="s">
        <v>14</v>
      </c>
      <c r="D32" s="188">
        <v>2</v>
      </c>
      <c r="E32" s="194"/>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5.75" customHeight="1">
      <c r="A33" s="196">
        <v>30</v>
      </c>
      <c r="B33" s="189" t="s">
        <v>350</v>
      </c>
      <c r="C33" s="199" t="s">
        <v>14</v>
      </c>
      <c r="D33" s="188">
        <v>1</v>
      </c>
      <c r="E33" s="194"/>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5.75" customHeight="1">
      <c r="A34" s="196">
        <v>31</v>
      </c>
      <c r="B34" s="189" t="s">
        <v>351</v>
      </c>
      <c r="C34" s="199" t="s">
        <v>14</v>
      </c>
      <c r="D34" s="188">
        <v>1</v>
      </c>
      <c r="E34" s="194"/>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25.5">
      <c r="A35" s="196">
        <v>32</v>
      </c>
      <c r="B35" s="182" t="s">
        <v>279</v>
      </c>
      <c r="C35" s="180" t="s">
        <v>2</v>
      </c>
      <c r="D35" s="201">
        <v>7.6</v>
      </c>
      <c r="E35" s="194"/>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15.75">
      <c r="A36" s="196">
        <v>33</v>
      </c>
      <c r="B36" s="189" t="s">
        <v>280</v>
      </c>
      <c r="C36" s="199" t="s">
        <v>14</v>
      </c>
      <c r="D36" s="188">
        <v>20</v>
      </c>
      <c r="E36" s="194"/>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39.75" customHeight="1">
      <c r="A37" s="196">
        <v>34</v>
      </c>
      <c r="B37" s="186" t="s">
        <v>281</v>
      </c>
      <c r="C37" s="199" t="s">
        <v>14</v>
      </c>
      <c r="D37" s="188">
        <v>5</v>
      </c>
      <c r="E37" s="175"/>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38.25">
      <c r="A38" s="196">
        <v>35</v>
      </c>
      <c r="B38" s="186" t="s">
        <v>334</v>
      </c>
      <c r="C38" s="199" t="s">
        <v>14</v>
      </c>
      <c r="D38" s="188">
        <v>1</v>
      </c>
      <c r="E38" s="175"/>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25.5">
      <c r="A39" s="196">
        <v>36</v>
      </c>
      <c r="B39" s="186" t="s">
        <v>284</v>
      </c>
      <c r="C39" s="187" t="s">
        <v>56</v>
      </c>
      <c r="D39" s="188">
        <v>4</v>
      </c>
      <c r="E39" s="141"/>
      <c r="F39" s="141"/>
      <c r="G39" s="110"/>
      <c r="H39" s="158"/>
      <c r="I39" s="141"/>
      <c r="J39" s="141"/>
      <c r="K39" s="141"/>
      <c r="L39" s="141"/>
      <c r="M39" s="141"/>
      <c r="N39" s="141"/>
      <c r="O39" s="141"/>
      <c r="P39" s="141"/>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196">
        <v>37</v>
      </c>
      <c r="B40" s="186" t="s">
        <v>335</v>
      </c>
      <c r="C40" s="187" t="s">
        <v>56</v>
      </c>
      <c r="D40" s="188">
        <v>5</v>
      </c>
      <c r="E40" s="141"/>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25.5">
      <c r="A41" s="196">
        <v>38</v>
      </c>
      <c r="B41" s="186" t="s">
        <v>298</v>
      </c>
      <c r="C41" s="187" t="s">
        <v>2</v>
      </c>
      <c r="D41" s="188">
        <v>3</v>
      </c>
      <c r="E41" s="141"/>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15" customHeight="1">
      <c r="A42" s="196">
        <v>39</v>
      </c>
      <c r="B42" s="186" t="s">
        <v>124</v>
      </c>
      <c r="C42" s="187" t="s">
        <v>2</v>
      </c>
      <c r="D42" s="197">
        <f>D4+D5+D6+D7+D8+D9+D10</f>
        <v>184</v>
      </c>
      <c r="E42" s="175"/>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15" customHeight="1">
      <c r="A43" s="196">
        <v>40</v>
      </c>
      <c r="B43" s="189" t="s">
        <v>125</v>
      </c>
      <c r="C43" s="187" t="s">
        <v>2</v>
      </c>
      <c r="D43" s="197">
        <f>D42</f>
        <v>184</v>
      </c>
      <c r="E43" s="175"/>
      <c r="F43" s="141"/>
      <c r="G43" s="110"/>
      <c r="H43" s="158"/>
      <c r="I43" s="141"/>
      <c r="J43" s="141"/>
      <c r="K43" s="141"/>
      <c r="L43" s="141"/>
      <c r="M43" s="141"/>
      <c r="N43" s="141"/>
      <c r="O43" s="141"/>
      <c r="P43" s="141"/>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1:237" s="72" customFormat="1" ht="15" customHeight="1">
      <c r="A44" s="196">
        <v>41</v>
      </c>
      <c r="B44" s="189" t="s">
        <v>352</v>
      </c>
      <c r="C44" s="187" t="s">
        <v>6</v>
      </c>
      <c r="D44" s="187">
        <v>2</v>
      </c>
      <c r="E44" s="203"/>
      <c r="F44" s="141"/>
      <c r="G44" s="110"/>
      <c r="H44" s="158"/>
      <c r="I44" s="141"/>
      <c r="J44" s="141"/>
      <c r="K44" s="141"/>
      <c r="L44" s="141"/>
      <c r="M44" s="141"/>
      <c r="N44" s="141"/>
      <c r="O44" s="141"/>
      <c r="P44" s="141"/>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row>
    <row r="45" spans="1:237" s="72" customFormat="1" ht="15" customHeight="1">
      <c r="A45" s="274" t="s">
        <v>353</v>
      </c>
      <c r="B45" s="275"/>
      <c r="C45" s="275"/>
      <c r="D45" s="275"/>
      <c r="E45" s="276"/>
      <c r="F45" s="141"/>
      <c r="G45" s="110"/>
      <c r="H45" s="158"/>
      <c r="I45" s="141"/>
      <c r="J45" s="141"/>
      <c r="K45" s="141"/>
      <c r="L45" s="141"/>
      <c r="M45" s="141"/>
      <c r="N45" s="141"/>
      <c r="O45" s="141"/>
      <c r="P45" s="141"/>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row>
    <row r="46" spans="1:237" s="72" customFormat="1" ht="14.25">
      <c r="A46" s="187">
        <v>1</v>
      </c>
      <c r="B46" s="91" t="s">
        <v>488</v>
      </c>
      <c r="C46" s="97" t="s">
        <v>80</v>
      </c>
      <c r="D46" s="197">
        <v>175.5</v>
      </c>
      <c r="E46" s="198"/>
      <c r="F46" s="141"/>
      <c r="G46" s="110"/>
      <c r="H46" s="158"/>
      <c r="I46" s="141"/>
      <c r="J46" s="141"/>
      <c r="K46" s="141"/>
      <c r="L46" s="141"/>
      <c r="M46" s="141"/>
      <c r="N46" s="141"/>
      <c r="O46" s="141"/>
      <c r="P46" s="141"/>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row>
    <row r="47" spans="1:237" s="72" customFormat="1" ht="14.25">
      <c r="A47" s="187">
        <v>2</v>
      </c>
      <c r="B47" s="91" t="s">
        <v>489</v>
      </c>
      <c r="C47" s="97" t="s">
        <v>80</v>
      </c>
      <c r="D47" s="197">
        <v>175.5</v>
      </c>
      <c r="E47" s="198"/>
      <c r="F47" s="141"/>
      <c r="G47" s="110"/>
      <c r="H47" s="158"/>
      <c r="I47" s="141"/>
      <c r="J47" s="141"/>
      <c r="K47" s="141"/>
      <c r="L47" s="141"/>
      <c r="M47" s="141"/>
      <c r="N47" s="141"/>
      <c r="O47" s="141"/>
      <c r="P47" s="141"/>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row>
    <row r="48" spans="1:237" s="72" customFormat="1" ht="14.25">
      <c r="A48" s="187">
        <v>3</v>
      </c>
      <c r="B48" s="186" t="s">
        <v>206</v>
      </c>
      <c r="C48" s="196" t="s">
        <v>80</v>
      </c>
      <c r="D48" s="197">
        <v>14.5</v>
      </c>
      <c r="E48" s="196"/>
      <c r="F48" s="141"/>
      <c r="G48" s="110"/>
      <c r="H48" s="158"/>
      <c r="I48" s="141"/>
      <c r="J48" s="141"/>
      <c r="K48" s="141"/>
      <c r="L48" s="141"/>
      <c r="M48" s="141"/>
      <c r="N48" s="141"/>
      <c r="O48" s="141"/>
      <c r="P48" s="141"/>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row>
    <row r="49" spans="1:237" s="72" customFormat="1" ht="15.75" customHeight="1">
      <c r="A49" s="187">
        <v>4</v>
      </c>
      <c r="B49" s="186" t="s">
        <v>131</v>
      </c>
      <c r="C49" s="196" t="s">
        <v>80</v>
      </c>
      <c r="D49" s="197">
        <v>181</v>
      </c>
      <c r="E49" s="196"/>
      <c r="F49" s="141"/>
      <c r="G49" s="110"/>
      <c r="H49" s="158"/>
      <c r="I49" s="141"/>
      <c r="J49" s="141"/>
      <c r="K49" s="141"/>
      <c r="L49" s="141"/>
      <c r="M49" s="141"/>
      <c r="N49" s="141"/>
      <c r="O49" s="141"/>
      <c r="P49" s="141"/>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row>
    <row r="50" spans="1:237" s="72" customFormat="1" ht="25.5">
      <c r="A50" s="187">
        <v>5</v>
      </c>
      <c r="B50" s="186" t="s">
        <v>492</v>
      </c>
      <c r="C50" s="196" t="s">
        <v>80</v>
      </c>
      <c r="D50" s="197">
        <f>D46</f>
        <v>175.5</v>
      </c>
      <c r="E50" s="196"/>
      <c r="F50" s="141"/>
      <c r="G50" s="110"/>
      <c r="H50" s="158"/>
      <c r="I50" s="141"/>
      <c r="J50" s="141"/>
      <c r="K50" s="141"/>
      <c r="L50" s="141"/>
      <c r="M50" s="141"/>
      <c r="N50" s="141"/>
      <c r="O50" s="141"/>
      <c r="P50" s="141"/>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row>
    <row r="51" spans="1:237" s="72" customFormat="1" ht="25.5">
      <c r="A51" s="187">
        <v>6</v>
      </c>
      <c r="B51" s="186" t="s">
        <v>493</v>
      </c>
      <c r="C51" s="97" t="s">
        <v>80</v>
      </c>
      <c r="D51" s="197">
        <v>175.5</v>
      </c>
      <c r="E51" s="196"/>
      <c r="F51" s="141"/>
      <c r="G51" s="110"/>
      <c r="H51" s="158"/>
      <c r="I51" s="141"/>
      <c r="J51" s="141"/>
      <c r="K51" s="141"/>
      <c r="L51" s="141"/>
      <c r="M51" s="141"/>
      <c r="N51" s="141"/>
      <c r="O51" s="141"/>
      <c r="P51" s="141"/>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row>
    <row r="52" spans="1:237" s="72" customFormat="1" ht="14.25">
      <c r="A52" s="187">
        <v>7</v>
      </c>
      <c r="B52" s="186" t="s">
        <v>254</v>
      </c>
      <c r="C52" s="196" t="s">
        <v>80</v>
      </c>
      <c r="D52" s="197">
        <f>D48</f>
        <v>14.5</v>
      </c>
      <c r="E52" s="196"/>
      <c r="F52" s="141"/>
      <c r="G52" s="110"/>
      <c r="H52" s="158"/>
      <c r="I52" s="141"/>
      <c r="J52" s="141"/>
      <c r="K52" s="141"/>
      <c r="L52" s="141"/>
      <c r="M52" s="141"/>
      <c r="N52" s="141"/>
      <c r="O52" s="141"/>
      <c r="P52" s="141"/>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row>
    <row r="53" spans="1:237" s="72" customFormat="1" ht="25.5">
      <c r="A53" s="187">
        <v>8</v>
      </c>
      <c r="B53" s="186" t="s">
        <v>255</v>
      </c>
      <c r="C53" s="196" t="s">
        <v>80</v>
      </c>
      <c r="D53" s="197">
        <f>D49-D59</f>
        <v>103.5</v>
      </c>
      <c r="E53" s="196"/>
      <c r="F53" s="141"/>
      <c r="G53" s="110"/>
      <c r="H53" s="158"/>
      <c r="I53" s="141"/>
      <c r="J53" s="141"/>
      <c r="K53" s="141"/>
      <c r="L53" s="141"/>
      <c r="M53" s="141"/>
      <c r="N53" s="141"/>
      <c r="O53" s="141"/>
      <c r="P53" s="141"/>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row>
    <row r="54" spans="1:237" s="72" customFormat="1" ht="14.25">
      <c r="A54" s="187">
        <v>9</v>
      </c>
      <c r="B54" s="186" t="s">
        <v>148</v>
      </c>
      <c r="C54" s="196" t="s">
        <v>76</v>
      </c>
      <c r="D54" s="197">
        <v>584.8</v>
      </c>
      <c r="E54" s="198"/>
      <c r="F54" s="141"/>
      <c r="G54" s="110"/>
      <c r="H54" s="158"/>
      <c r="I54" s="141"/>
      <c r="J54" s="141"/>
      <c r="K54" s="141"/>
      <c r="L54" s="141"/>
      <c r="M54" s="141"/>
      <c r="N54" s="141"/>
      <c r="O54" s="141"/>
      <c r="P54" s="141"/>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row>
    <row r="55" spans="1:237" s="72" customFormat="1" ht="25.5">
      <c r="A55" s="187">
        <v>10</v>
      </c>
      <c r="B55" s="186" t="s">
        <v>257</v>
      </c>
      <c r="C55" s="196" t="s">
        <v>76</v>
      </c>
      <c r="D55" s="197">
        <f>1.5*0.6*184</f>
        <v>165.6</v>
      </c>
      <c r="E55" s="196"/>
      <c r="F55" s="141"/>
      <c r="G55" s="110"/>
      <c r="H55" s="158"/>
      <c r="I55" s="141"/>
      <c r="J55" s="141"/>
      <c r="K55" s="141"/>
      <c r="L55" s="141"/>
      <c r="M55" s="141"/>
      <c r="N55" s="141"/>
      <c r="O55" s="141"/>
      <c r="P55" s="141"/>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row>
    <row r="56" spans="1:237" s="72" customFormat="1" ht="38.25">
      <c r="A56" s="187">
        <v>11</v>
      </c>
      <c r="B56" s="186" t="s">
        <v>494</v>
      </c>
      <c r="C56" s="196" t="s">
        <v>76</v>
      </c>
      <c r="D56" s="197">
        <f>D54-D55-D57</f>
        <v>273.8499999999999</v>
      </c>
      <c r="E56" s="196"/>
      <c r="F56" s="141"/>
      <c r="G56" s="110"/>
      <c r="H56" s="158"/>
      <c r="I56" s="141"/>
      <c r="J56" s="141"/>
      <c r="K56" s="141"/>
      <c r="L56" s="141"/>
      <c r="M56" s="141"/>
      <c r="N56" s="141"/>
      <c r="O56" s="141"/>
      <c r="P56" s="141"/>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row>
    <row r="57" spans="1:237" s="72" customFormat="1" ht="25.5">
      <c r="A57" s="187">
        <v>12</v>
      </c>
      <c r="B57" s="186" t="s">
        <v>495</v>
      </c>
      <c r="C57" s="196" t="s">
        <v>76</v>
      </c>
      <c r="D57" s="197">
        <v>145.35</v>
      </c>
      <c r="E57" s="196"/>
      <c r="F57" s="141"/>
      <c r="G57" s="110"/>
      <c r="H57" s="158"/>
      <c r="I57" s="141"/>
      <c r="J57" s="141"/>
      <c r="K57" s="141"/>
      <c r="L57" s="141"/>
      <c r="M57" s="141"/>
      <c r="N57" s="141"/>
      <c r="O57" s="141"/>
      <c r="P57" s="141"/>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row>
    <row r="58" spans="1:237" s="72" customFormat="1" ht="38.25">
      <c r="A58" s="187">
        <v>13</v>
      </c>
      <c r="B58" s="186" t="s">
        <v>258</v>
      </c>
      <c r="C58" s="196" t="s">
        <v>2</v>
      </c>
      <c r="D58" s="197">
        <v>90</v>
      </c>
      <c r="E58" s="196"/>
      <c r="F58" s="141"/>
      <c r="G58" s="110"/>
      <c r="H58" s="158"/>
      <c r="I58" s="141"/>
      <c r="J58" s="141"/>
      <c r="K58" s="141"/>
      <c r="L58" s="141"/>
      <c r="M58" s="141"/>
      <c r="N58" s="141"/>
      <c r="O58" s="141"/>
      <c r="P58" s="141"/>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row>
    <row r="59" spans="1:237" s="72" customFormat="1" ht="25.5">
      <c r="A59" s="187">
        <v>14</v>
      </c>
      <c r="B59" s="186" t="s">
        <v>259</v>
      </c>
      <c r="C59" s="196" t="s">
        <v>80</v>
      </c>
      <c r="D59" s="197">
        <f>10.8+66.7</f>
        <v>77.5</v>
      </c>
      <c r="E59" s="196"/>
      <c r="F59" s="141"/>
      <c r="G59" s="110"/>
      <c r="H59" s="158"/>
      <c r="I59" s="141"/>
      <c r="J59" s="141"/>
      <c r="K59" s="141"/>
      <c r="L59" s="141"/>
      <c r="M59" s="141"/>
      <c r="N59" s="141"/>
      <c r="O59" s="141"/>
      <c r="P59" s="141"/>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row>
    <row r="60" spans="1:237" s="72" customFormat="1" ht="15" customHeight="1">
      <c r="A60" s="187">
        <v>15</v>
      </c>
      <c r="B60" s="186" t="s">
        <v>81</v>
      </c>
      <c r="C60" s="196" t="s">
        <v>2</v>
      </c>
      <c r="D60" s="197">
        <v>184</v>
      </c>
      <c r="E60" s="196"/>
      <c r="F60" s="141"/>
      <c r="G60" s="110"/>
      <c r="H60" s="158"/>
      <c r="I60" s="141"/>
      <c r="J60" s="141"/>
      <c r="K60" s="141"/>
      <c r="L60" s="141"/>
      <c r="M60" s="141"/>
      <c r="N60" s="141"/>
      <c r="O60" s="141"/>
      <c r="P60" s="141"/>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row>
    <row r="61" spans="2:16" ht="12.75">
      <c r="B61"/>
      <c r="D61"/>
      <c r="E61" s="4"/>
      <c r="F61" s="4"/>
      <c r="G61" s="5"/>
      <c r="H61" s="5"/>
      <c r="I61" s="26"/>
      <c r="J61" s="27" t="s">
        <v>20</v>
      </c>
      <c r="K61" s="111"/>
      <c r="L61" s="111"/>
      <c r="M61" s="111"/>
      <c r="N61" s="111"/>
      <c r="O61" s="111"/>
      <c r="P61" s="112"/>
    </row>
    <row r="62" spans="1:7" s="9" customFormat="1" ht="14.25">
      <c r="A62" s="21" t="s">
        <v>21</v>
      </c>
      <c r="B62" s="22"/>
      <c r="C62" s="7"/>
      <c r="D62" s="7"/>
      <c r="E62" s="7"/>
      <c r="F62" s="7"/>
      <c r="G62" s="8"/>
    </row>
    <row r="63" spans="1:15" s="9" customFormat="1" ht="29.25" customHeight="1">
      <c r="A63" s="269" t="s">
        <v>481</v>
      </c>
      <c r="B63" s="269"/>
      <c r="C63" s="269"/>
      <c r="D63" s="269"/>
      <c r="E63" s="269"/>
      <c r="F63" s="269"/>
      <c r="G63" s="269"/>
      <c r="H63" s="269"/>
      <c r="I63" s="269"/>
      <c r="J63" s="269"/>
      <c r="K63" s="269"/>
      <c r="L63" s="269"/>
      <c r="M63" s="269"/>
      <c r="N63" s="269"/>
      <c r="O63" s="269"/>
    </row>
    <row r="64" spans="1:15" s="9" customFormat="1" ht="12" customHeight="1">
      <c r="A64" s="10"/>
      <c r="B64" s="23"/>
      <c r="C64" s="10"/>
      <c r="D64" s="10"/>
      <c r="E64" s="10"/>
      <c r="F64" s="10"/>
      <c r="G64" s="10"/>
      <c r="H64" s="10"/>
      <c r="I64" s="10"/>
      <c r="J64" s="10"/>
      <c r="K64" s="10"/>
      <c r="L64" s="10"/>
      <c r="M64" s="10"/>
      <c r="N64" s="10"/>
      <c r="O64" s="10"/>
    </row>
    <row r="65" spans="1:16" s="25" customFormat="1" ht="13.5" customHeight="1">
      <c r="A65" s="12"/>
      <c r="C65" s="14"/>
      <c r="D65" s="11"/>
      <c r="E65" s="11"/>
      <c r="F65" s="11"/>
      <c r="G65" s="12"/>
      <c r="H65" s="12"/>
      <c r="I65" s="13" t="s">
        <v>23</v>
      </c>
      <c r="J65" s="14"/>
      <c r="K65" s="11"/>
      <c r="L65" s="11"/>
      <c r="M65" s="12"/>
      <c r="N65" s="12"/>
      <c r="O65" s="12"/>
      <c r="P65" s="63"/>
    </row>
    <row r="66" spans="1:16" s="25" customFormat="1" ht="12.75">
      <c r="A66" s="12"/>
      <c r="B66" s="24" t="s">
        <v>22</v>
      </c>
      <c r="C66" s="14"/>
      <c r="D66" s="240"/>
      <c r="E66" s="11"/>
      <c r="F66" s="11"/>
      <c r="G66" s="12"/>
      <c r="H66" s="12"/>
      <c r="I66" s="15" t="s">
        <v>24</v>
      </c>
      <c r="J66" s="12"/>
      <c r="K66" s="12"/>
      <c r="L66" s="16"/>
      <c r="M66" s="12"/>
      <c r="N66" s="12"/>
      <c r="O66" s="12"/>
      <c r="P66" s="63"/>
    </row>
    <row r="67" spans="1:16" s="25" customFormat="1" ht="12.75">
      <c r="A67" s="12"/>
      <c r="B67" s="24"/>
      <c r="C67" s="14"/>
      <c r="D67" s="11"/>
      <c r="E67" s="11"/>
      <c r="F67" s="11"/>
      <c r="G67" s="12"/>
      <c r="H67" s="12"/>
      <c r="I67" s="15"/>
      <c r="J67" s="12"/>
      <c r="K67" s="12"/>
      <c r="L67" s="16"/>
      <c r="M67" s="12"/>
      <c r="N67" s="12"/>
      <c r="O67" s="12"/>
      <c r="P67" s="63"/>
    </row>
    <row r="68" spans="1:16" s="25" customFormat="1" ht="12.75">
      <c r="A68" s="12"/>
      <c r="B68" s="16" t="s">
        <v>138</v>
      </c>
      <c r="C68" s="14"/>
      <c r="D68" s="11"/>
      <c r="E68" s="11"/>
      <c r="F68" s="11"/>
      <c r="G68" s="12"/>
      <c r="H68" s="12"/>
      <c r="I68" s="16" t="s">
        <v>138</v>
      </c>
      <c r="J68" s="12"/>
      <c r="K68" s="12"/>
      <c r="L68" s="12"/>
      <c r="M68" s="12"/>
      <c r="N68" s="12"/>
      <c r="O68" s="12"/>
      <c r="P68" s="63"/>
    </row>
  </sheetData>
  <sheetProtection/>
  <mergeCells count="4">
    <mergeCell ref="E2:I2"/>
    <mergeCell ref="K2:O2"/>
    <mergeCell ref="A45:E45"/>
    <mergeCell ref="A63:O63"/>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28.xml><?xml version="1.0" encoding="utf-8"?>
<worksheet xmlns="http://schemas.openxmlformats.org/spreadsheetml/2006/main" xmlns:r="http://schemas.openxmlformats.org/officeDocument/2006/relationships">
  <dimension ref="A1:IC52"/>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376</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171">
        <v>1</v>
      </c>
      <c r="B4" s="172" t="s">
        <v>355</v>
      </c>
      <c r="C4" s="173" t="s">
        <v>2</v>
      </c>
      <c r="D4" s="174">
        <f>112.7+2</f>
        <v>114.7</v>
      </c>
      <c r="E4" s="175"/>
      <c r="F4" s="141"/>
      <c r="G4" s="110"/>
      <c r="H4" s="158"/>
      <c r="I4" s="141"/>
      <c r="J4" s="141"/>
      <c r="K4" s="141"/>
      <c r="L4" s="141"/>
      <c r="M4" s="141"/>
      <c r="N4" s="141"/>
      <c r="O4" s="141"/>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171">
        <v>2</v>
      </c>
      <c r="B5" s="172" t="s">
        <v>356</v>
      </c>
      <c r="C5" s="173" t="s">
        <v>2</v>
      </c>
      <c r="D5" s="174">
        <v>3.7</v>
      </c>
      <c r="E5" s="175"/>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171">
        <v>3</v>
      </c>
      <c r="B6" s="172" t="s">
        <v>357</v>
      </c>
      <c r="C6" s="173" t="s">
        <v>2</v>
      </c>
      <c r="D6" s="174">
        <v>26.3</v>
      </c>
      <c r="E6" s="175"/>
      <c r="F6" s="141"/>
      <c r="G6" s="110"/>
      <c r="H6" s="158"/>
      <c r="I6" s="141"/>
      <c r="J6" s="141"/>
      <c r="K6" s="141"/>
      <c r="L6" s="141"/>
      <c r="M6" s="141"/>
      <c r="N6" s="141"/>
      <c r="O6" s="141"/>
      <c r="P6" s="141"/>
      <c r="Q6" s="239"/>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171">
        <v>4</v>
      </c>
      <c r="B7" s="172" t="s">
        <v>358</v>
      </c>
      <c r="C7" s="173" t="s">
        <v>2</v>
      </c>
      <c r="D7" s="174">
        <v>42.8</v>
      </c>
      <c r="E7" s="175"/>
      <c r="F7" s="141"/>
      <c r="G7" s="110"/>
      <c r="H7" s="158"/>
      <c r="I7" s="141"/>
      <c r="J7" s="141"/>
      <c r="K7" s="141"/>
      <c r="L7" s="141"/>
      <c r="M7" s="141"/>
      <c r="N7" s="141"/>
      <c r="O7" s="141"/>
      <c r="P7" s="141"/>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38.25">
      <c r="A8" s="171">
        <v>5</v>
      </c>
      <c r="B8" s="172" t="s">
        <v>359</v>
      </c>
      <c r="C8" s="173" t="s">
        <v>56</v>
      </c>
      <c r="D8" s="176">
        <v>1</v>
      </c>
      <c r="E8" s="175"/>
      <c r="F8" s="141"/>
      <c r="G8" s="110"/>
      <c r="H8" s="158"/>
      <c r="I8" s="141"/>
      <c r="J8" s="141"/>
      <c r="K8" s="141"/>
      <c r="L8" s="141"/>
      <c r="M8" s="141"/>
      <c r="N8" s="141"/>
      <c r="O8" s="141"/>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38.25">
      <c r="A9" s="171">
        <v>6</v>
      </c>
      <c r="B9" s="172" t="s">
        <v>235</v>
      </c>
      <c r="C9" s="173" t="s">
        <v>56</v>
      </c>
      <c r="D9" s="176">
        <v>1</v>
      </c>
      <c r="E9" s="175"/>
      <c r="F9" s="141"/>
      <c r="G9" s="110"/>
      <c r="H9" s="158"/>
      <c r="I9" s="141"/>
      <c r="J9" s="141"/>
      <c r="K9" s="141"/>
      <c r="L9" s="141"/>
      <c r="M9" s="141"/>
      <c r="N9" s="141"/>
      <c r="O9" s="141"/>
      <c r="P9" s="141"/>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16" s="70" customFormat="1" ht="38.25">
      <c r="A10" s="171">
        <v>7</v>
      </c>
      <c r="B10" s="177" t="s">
        <v>236</v>
      </c>
      <c r="C10" s="173" t="s">
        <v>56</v>
      </c>
      <c r="D10" s="176">
        <v>1</v>
      </c>
      <c r="E10" s="175"/>
      <c r="F10" s="141"/>
      <c r="G10" s="110"/>
      <c r="H10" s="158"/>
      <c r="I10" s="141"/>
      <c r="J10" s="141"/>
      <c r="K10" s="141"/>
      <c r="L10" s="141"/>
      <c r="M10" s="141"/>
      <c r="N10" s="141"/>
      <c r="O10" s="141"/>
      <c r="P10" s="141"/>
    </row>
    <row r="11" spans="1:16" s="70" customFormat="1" ht="38.25">
      <c r="A11" s="171">
        <v>8</v>
      </c>
      <c r="B11" s="177" t="s">
        <v>237</v>
      </c>
      <c r="C11" s="173" t="s">
        <v>56</v>
      </c>
      <c r="D11" s="176">
        <v>5</v>
      </c>
      <c r="E11" s="175"/>
      <c r="F11" s="141"/>
      <c r="G11" s="110"/>
      <c r="H11" s="158"/>
      <c r="I11" s="141"/>
      <c r="J11" s="141"/>
      <c r="K11" s="141"/>
      <c r="L11" s="141"/>
      <c r="M11" s="141"/>
      <c r="N11" s="141"/>
      <c r="O11" s="141"/>
      <c r="P11" s="141"/>
    </row>
    <row r="12" spans="1:16" s="70" customFormat="1" ht="25.5">
      <c r="A12" s="171">
        <v>9</v>
      </c>
      <c r="B12" s="177" t="s">
        <v>238</v>
      </c>
      <c r="C12" s="173" t="s">
        <v>56</v>
      </c>
      <c r="D12" s="178">
        <v>1</v>
      </c>
      <c r="E12" s="179"/>
      <c r="F12" s="141"/>
      <c r="G12" s="110"/>
      <c r="H12" s="158"/>
      <c r="I12" s="141"/>
      <c r="J12" s="141"/>
      <c r="K12" s="141"/>
      <c r="L12" s="141"/>
      <c r="M12" s="141"/>
      <c r="N12" s="141"/>
      <c r="O12" s="141"/>
      <c r="P12" s="141"/>
    </row>
    <row r="13" spans="1:16" s="70" customFormat="1" ht="25.5">
      <c r="A13" s="171">
        <v>10</v>
      </c>
      <c r="B13" s="177" t="s">
        <v>239</v>
      </c>
      <c r="C13" s="180" t="s">
        <v>56</v>
      </c>
      <c r="D13" s="178">
        <v>3</v>
      </c>
      <c r="E13" s="181"/>
      <c r="F13" s="141"/>
      <c r="G13" s="110"/>
      <c r="H13" s="158"/>
      <c r="I13" s="141"/>
      <c r="J13" s="141"/>
      <c r="K13" s="141"/>
      <c r="L13" s="141"/>
      <c r="M13" s="141"/>
      <c r="N13" s="141"/>
      <c r="O13" s="141"/>
      <c r="P13" s="141"/>
    </row>
    <row r="14" spans="1:16" s="70" customFormat="1" ht="25.5">
      <c r="A14" s="171">
        <v>11</v>
      </c>
      <c r="B14" s="177" t="s">
        <v>240</v>
      </c>
      <c r="C14" s="173" t="s">
        <v>56</v>
      </c>
      <c r="D14" s="178">
        <v>1</v>
      </c>
      <c r="E14" s="184"/>
      <c r="F14" s="141"/>
      <c r="G14" s="110"/>
      <c r="H14" s="158"/>
      <c r="I14" s="141"/>
      <c r="J14" s="141"/>
      <c r="K14" s="141"/>
      <c r="L14" s="141"/>
      <c r="M14" s="141"/>
      <c r="N14" s="141"/>
      <c r="O14" s="141"/>
      <c r="P14" s="141"/>
    </row>
    <row r="15" spans="1:16" s="70" customFormat="1" ht="12.75">
      <c r="A15" s="171">
        <v>12</v>
      </c>
      <c r="B15" s="182" t="s">
        <v>241</v>
      </c>
      <c r="C15" s="180" t="s">
        <v>14</v>
      </c>
      <c r="D15" s="183">
        <v>7</v>
      </c>
      <c r="E15" s="184"/>
      <c r="F15" s="141"/>
      <c r="G15" s="110"/>
      <c r="H15" s="158"/>
      <c r="I15" s="141"/>
      <c r="J15" s="141"/>
      <c r="K15" s="141"/>
      <c r="L15" s="141"/>
      <c r="M15" s="141"/>
      <c r="N15" s="141"/>
      <c r="O15" s="141"/>
      <c r="P15" s="141"/>
    </row>
    <row r="16" spans="1:16" s="70" customFormat="1" ht="25.5">
      <c r="A16" s="171">
        <v>13</v>
      </c>
      <c r="B16" s="177" t="s">
        <v>308</v>
      </c>
      <c r="C16" s="173" t="s">
        <v>14</v>
      </c>
      <c r="D16" s="185">
        <v>1</v>
      </c>
      <c r="E16" s="184"/>
      <c r="F16" s="141"/>
      <c r="G16" s="110"/>
      <c r="H16" s="158"/>
      <c r="I16" s="141"/>
      <c r="J16" s="141"/>
      <c r="K16" s="141"/>
      <c r="L16" s="141"/>
      <c r="M16" s="141"/>
      <c r="N16" s="141"/>
      <c r="O16" s="141"/>
      <c r="P16" s="141"/>
    </row>
    <row r="17" spans="1:16" s="70" customFormat="1" ht="25.5">
      <c r="A17" s="171">
        <v>14</v>
      </c>
      <c r="B17" s="177" t="s">
        <v>360</v>
      </c>
      <c r="C17" s="173" t="s">
        <v>14</v>
      </c>
      <c r="D17" s="185">
        <v>1</v>
      </c>
      <c r="E17" s="184"/>
      <c r="F17" s="141"/>
      <c r="G17" s="110"/>
      <c r="H17" s="158"/>
      <c r="I17" s="141"/>
      <c r="J17" s="141"/>
      <c r="K17" s="141"/>
      <c r="L17" s="141"/>
      <c r="M17" s="141"/>
      <c r="N17" s="141"/>
      <c r="O17" s="141"/>
      <c r="P17" s="141"/>
    </row>
    <row r="18" spans="1:16" s="78" customFormat="1" ht="38.25">
      <c r="A18" s="171">
        <v>15</v>
      </c>
      <c r="B18" s="186" t="s">
        <v>243</v>
      </c>
      <c r="C18" s="199" t="s">
        <v>14</v>
      </c>
      <c r="D18" s="188">
        <v>6</v>
      </c>
      <c r="E18" s="175"/>
      <c r="F18" s="141"/>
      <c r="G18" s="110"/>
      <c r="H18" s="158"/>
      <c r="I18" s="141"/>
      <c r="J18" s="141"/>
      <c r="K18" s="141"/>
      <c r="L18" s="141"/>
      <c r="M18" s="141"/>
      <c r="N18" s="141"/>
      <c r="O18" s="141"/>
      <c r="P18" s="141"/>
    </row>
    <row r="19" spans="1:16" s="78" customFormat="1" ht="38.25">
      <c r="A19" s="171">
        <v>16</v>
      </c>
      <c r="B19" s="186" t="s">
        <v>361</v>
      </c>
      <c r="C19" s="199" t="s">
        <v>14</v>
      </c>
      <c r="D19" s="188">
        <v>10</v>
      </c>
      <c r="E19" s="175"/>
      <c r="F19" s="141"/>
      <c r="G19" s="110"/>
      <c r="H19" s="158"/>
      <c r="I19" s="141"/>
      <c r="J19" s="141"/>
      <c r="K19" s="141"/>
      <c r="L19" s="141"/>
      <c r="M19" s="141"/>
      <c r="N19" s="141"/>
      <c r="O19" s="141"/>
      <c r="P19" s="141"/>
    </row>
    <row r="20" spans="1:16" s="78" customFormat="1" ht="25.5">
      <c r="A20" s="171">
        <v>17</v>
      </c>
      <c r="B20" s="186" t="s">
        <v>335</v>
      </c>
      <c r="C20" s="187" t="s">
        <v>56</v>
      </c>
      <c r="D20" s="188">
        <v>1</v>
      </c>
      <c r="E20" s="141"/>
      <c r="F20" s="141"/>
      <c r="G20" s="110"/>
      <c r="H20" s="158"/>
      <c r="I20" s="141"/>
      <c r="J20" s="141"/>
      <c r="K20" s="141"/>
      <c r="L20" s="141"/>
      <c r="M20" s="141"/>
      <c r="N20" s="141"/>
      <c r="O20" s="141"/>
      <c r="P20" s="141"/>
    </row>
    <row r="21" spans="1:16" s="78" customFormat="1" ht="25.5">
      <c r="A21" s="171">
        <v>18</v>
      </c>
      <c r="B21" s="186" t="s">
        <v>70</v>
      </c>
      <c r="C21" s="187" t="s">
        <v>2</v>
      </c>
      <c r="D21" s="190">
        <f>D4+37.1</f>
        <v>151.8</v>
      </c>
      <c r="E21" s="141"/>
      <c r="F21" s="141"/>
      <c r="G21" s="110"/>
      <c r="H21" s="158"/>
      <c r="I21" s="141"/>
      <c r="J21" s="141"/>
      <c r="K21" s="141"/>
      <c r="L21" s="141"/>
      <c r="M21" s="141"/>
      <c r="N21" s="141"/>
      <c r="O21" s="141"/>
      <c r="P21" s="141"/>
    </row>
    <row r="22" spans="1:16" s="78" customFormat="1" ht="25.5">
      <c r="A22" s="171">
        <v>19</v>
      </c>
      <c r="B22" s="186" t="s">
        <v>71</v>
      </c>
      <c r="C22" s="187" t="s">
        <v>2</v>
      </c>
      <c r="D22" s="190">
        <f>D4+D5+D6+D7</f>
        <v>187.5</v>
      </c>
      <c r="E22" s="141"/>
      <c r="F22" s="141"/>
      <c r="G22" s="110"/>
      <c r="H22" s="158"/>
      <c r="I22" s="141"/>
      <c r="J22" s="141"/>
      <c r="K22" s="141"/>
      <c r="L22" s="141"/>
      <c r="M22" s="141"/>
      <c r="N22" s="141"/>
      <c r="O22" s="141"/>
      <c r="P22" s="141"/>
    </row>
    <row r="23" spans="1:16" s="78" customFormat="1" ht="15" customHeight="1">
      <c r="A23" s="171">
        <v>20</v>
      </c>
      <c r="B23" s="189" t="s">
        <v>72</v>
      </c>
      <c r="C23" s="187" t="s">
        <v>2</v>
      </c>
      <c r="D23" s="187">
        <v>5.2</v>
      </c>
      <c r="E23" s="207"/>
      <c r="F23" s="141"/>
      <c r="G23" s="110"/>
      <c r="H23" s="158"/>
      <c r="I23" s="141"/>
      <c r="J23" s="141"/>
      <c r="K23" s="141"/>
      <c r="L23" s="141"/>
      <c r="M23" s="141"/>
      <c r="N23" s="141"/>
      <c r="O23" s="141"/>
      <c r="P23" s="141"/>
    </row>
    <row r="24" spans="1:16" s="78" customFormat="1" ht="15" customHeight="1">
      <c r="A24" s="171">
        <v>21</v>
      </c>
      <c r="B24" s="186" t="s">
        <v>73</v>
      </c>
      <c r="C24" s="187" t="s">
        <v>14</v>
      </c>
      <c r="D24" s="187">
        <v>1</v>
      </c>
      <c r="E24" s="207"/>
      <c r="F24" s="141"/>
      <c r="G24" s="110"/>
      <c r="H24" s="158"/>
      <c r="I24" s="141"/>
      <c r="J24" s="141"/>
      <c r="K24" s="141"/>
      <c r="L24" s="141"/>
      <c r="M24" s="141"/>
      <c r="N24" s="141"/>
      <c r="O24" s="141"/>
      <c r="P24" s="141"/>
    </row>
    <row r="25" spans="1:16" s="78" customFormat="1" ht="15" customHeight="1">
      <c r="A25" s="171">
        <v>22</v>
      </c>
      <c r="B25" s="186" t="s">
        <v>362</v>
      </c>
      <c r="C25" s="187" t="s">
        <v>14</v>
      </c>
      <c r="D25" s="187">
        <v>2</v>
      </c>
      <c r="E25" s="207"/>
      <c r="F25" s="141"/>
      <c r="G25" s="110"/>
      <c r="H25" s="158"/>
      <c r="I25" s="141"/>
      <c r="J25" s="141"/>
      <c r="K25" s="141"/>
      <c r="L25" s="141"/>
      <c r="M25" s="141"/>
      <c r="N25" s="141"/>
      <c r="O25" s="141"/>
      <c r="P25" s="141"/>
    </row>
    <row r="26" spans="1:16" s="78" customFormat="1" ht="15" customHeight="1">
      <c r="A26" s="171">
        <v>23</v>
      </c>
      <c r="B26" s="186" t="s">
        <v>363</v>
      </c>
      <c r="C26" s="187" t="s">
        <v>2</v>
      </c>
      <c r="D26" s="197">
        <v>3</v>
      </c>
      <c r="E26" s="207"/>
      <c r="F26" s="141"/>
      <c r="G26" s="110"/>
      <c r="H26" s="158"/>
      <c r="I26" s="141"/>
      <c r="J26" s="141"/>
      <c r="K26" s="141"/>
      <c r="L26" s="141"/>
      <c r="M26" s="141"/>
      <c r="N26" s="141"/>
      <c r="O26" s="141"/>
      <c r="P26" s="141"/>
    </row>
    <row r="27" spans="1:16" s="78" customFormat="1" ht="15.75" customHeight="1">
      <c r="A27" s="171"/>
      <c r="B27" s="191" t="s">
        <v>167</v>
      </c>
      <c r="C27" s="192"/>
      <c r="D27" s="193"/>
      <c r="E27" s="194"/>
      <c r="F27" s="141"/>
      <c r="G27" s="110"/>
      <c r="H27" s="158"/>
      <c r="I27" s="141"/>
      <c r="J27" s="141"/>
      <c r="K27" s="141"/>
      <c r="L27" s="141"/>
      <c r="M27" s="141"/>
      <c r="N27" s="141"/>
      <c r="O27" s="141"/>
      <c r="P27" s="141"/>
    </row>
    <row r="28" spans="1:16" s="78" customFormat="1" ht="15.75" customHeight="1">
      <c r="A28" s="171">
        <v>24</v>
      </c>
      <c r="B28" s="177" t="s">
        <v>248</v>
      </c>
      <c r="C28" s="192" t="s">
        <v>5</v>
      </c>
      <c r="D28" s="193">
        <v>1</v>
      </c>
      <c r="E28" s="181"/>
      <c r="F28" s="141"/>
      <c r="G28" s="110"/>
      <c r="H28" s="158"/>
      <c r="I28" s="141"/>
      <c r="J28" s="141"/>
      <c r="K28" s="141"/>
      <c r="L28" s="141"/>
      <c r="M28" s="141"/>
      <c r="N28" s="141"/>
      <c r="O28" s="141"/>
      <c r="P28" s="181" t="s">
        <v>364</v>
      </c>
    </row>
    <row r="29" spans="1:16" s="78" customFormat="1" ht="15.75" customHeight="1">
      <c r="A29" s="171">
        <v>25</v>
      </c>
      <c r="B29" s="177" t="s">
        <v>251</v>
      </c>
      <c r="C29" s="192" t="s">
        <v>5</v>
      </c>
      <c r="D29" s="193">
        <v>1</v>
      </c>
      <c r="E29" s="194"/>
      <c r="F29" s="141"/>
      <c r="G29" s="110"/>
      <c r="H29" s="158"/>
      <c r="I29" s="141"/>
      <c r="J29" s="141"/>
      <c r="K29" s="141"/>
      <c r="L29" s="141"/>
      <c r="M29" s="141"/>
      <c r="N29" s="141"/>
      <c r="O29" s="141"/>
      <c r="P29" s="141"/>
    </row>
    <row r="30" spans="1:16" s="78" customFormat="1" ht="15.75" customHeight="1">
      <c r="A30" s="171">
        <v>26</v>
      </c>
      <c r="B30" s="177" t="s">
        <v>253</v>
      </c>
      <c r="C30" s="195" t="s">
        <v>2</v>
      </c>
      <c r="D30" s="174">
        <v>0.83</v>
      </c>
      <c r="E30" s="194"/>
      <c r="F30" s="141"/>
      <c r="G30" s="110"/>
      <c r="H30" s="158"/>
      <c r="I30" s="141"/>
      <c r="J30" s="141"/>
      <c r="K30" s="141"/>
      <c r="L30" s="141"/>
      <c r="M30" s="141"/>
      <c r="N30" s="141"/>
      <c r="O30" s="141"/>
      <c r="P30" s="141"/>
    </row>
    <row r="31" spans="1:16" s="78" customFormat="1" ht="15.75" customHeight="1">
      <c r="A31" s="171">
        <v>27</v>
      </c>
      <c r="B31" s="182" t="s">
        <v>171</v>
      </c>
      <c r="C31" s="173" t="s">
        <v>5</v>
      </c>
      <c r="D31" s="193">
        <v>1</v>
      </c>
      <c r="E31" s="194"/>
      <c r="F31" s="141"/>
      <c r="G31" s="110"/>
      <c r="H31" s="158"/>
      <c r="I31" s="141"/>
      <c r="J31" s="141"/>
      <c r="K31" s="141"/>
      <c r="L31" s="141"/>
      <c r="M31" s="141"/>
      <c r="N31" s="141"/>
      <c r="O31" s="141"/>
      <c r="P31" s="141"/>
    </row>
    <row r="32" spans="1:237" s="72" customFormat="1" ht="15" customHeight="1">
      <c r="A32" s="274" t="s">
        <v>74</v>
      </c>
      <c r="B32" s="275"/>
      <c r="C32" s="275"/>
      <c r="D32" s="275"/>
      <c r="E32" s="276"/>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4.25">
      <c r="A33" s="187">
        <v>1</v>
      </c>
      <c r="B33" s="91" t="s">
        <v>488</v>
      </c>
      <c r="C33" s="97" t="s">
        <v>80</v>
      </c>
      <c r="D33" s="197">
        <v>400.5</v>
      </c>
      <c r="E33" s="198"/>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4.25">
      <c r="A34" s="187">
        <v>2</v>
      </c>
      <c r="B34" s="91" t="s">
        <v>489</v>
      </c>
      <c r="C34" s="97" t="s">
        <v>80</v>
      </c>
      <c r="D34" s="197">
        <v>400.5</v>
      </c>
      <c r="E34" s="198"/>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15" customHeight="1">
      <c r="A35" s="187">
        <v>3</v>
      </c>
      <c r="B35" s="186" t="s">
        <v>131</v>
      </c>
      <c r="C35" s="196" t="s">
        <v>80</v>
      </c>
      <c r="D35" s="197">
        <v>51</v>
      </c>
      <c r="E35" s="196"/>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25.5">
      <c r="A36" s="187">
        <v>4</v>
      </c>
      <c r="B36" s="186" t="s">
        <v>492</v>
      </c>
      <c r="C36" s="196" t="s">
        <v>80</v>
      </c>
      <c r="D36" s="197">
        <v>400.5</v>
      </c>
      <c r="E36" s="196"/>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25.5">
      <c r="A37" s="187">
        <v>5</v>
      </c>
      <c r="B37" s="186" t="s">
        <v>493</v>
      </c>
      <c r="C37" s="97" t="s">
        <v>80</v>
      </c>
      <c r="D37" s="197">
        <v>400.5</v>
      </c>
      <c r="E37" s="196"/>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25.5">
      <c r="A38" s="187">
        <v>6</v>
      </c>
      <c r="B38" s="186" t="s">
        <v>255</v>
      </c>
      <c r="C38" s="196" t="s">
        <v>80</v>
      </c>
      <c r="D38" s="197">
        <f>D35</f>
        <v>51</v>
      </c>
      <c r="E38" s="196"/>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14.25">
      <c r="A39" s="187">
        <v>7</v>
      </c>
      <c r="B39" s="186" t="s">
        <v>148</v>
      </c>
      <c r="C39" s="196" t="s">
        <v>76</v>
      </c>
      <c r="D39" s="197">
        <v>818.5</v>
      </c>
      <c r="E39" s="198"/>
      <c r="F39" s="141"/>
      <c r="G39" s="110"/>
      <c r="H39" s="158"/>
      <c r="I39" s="141"/>
      <c r="J39" s="141"/>
      <c r="K39" s="141"/>
      <c r="L39" s="141"/>
      <c r="M39" s="141"/>
      <c r="N39" s="141"/>
      <c r="O39" s="141"/>
      <c r="P39" s="141"/>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187">
        <v>8</v>
      </c>
      <c r="B40" s="186" t="s">
        <v>257</v>
      </c>
      <c r="C40" s="196" t="s">
        <v>76</v>
      </c>
      <c r="D40" s="197">
        <f>1.5*0.6*187.5</f>
        <v>168.74999999999997</v>
      </c>
      <c r="E40" s="196"/>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38.25">
      <c r="A41" s="187">
        <v>9</v>
      </c>
      <c r="B41" s="186" t="s">
        <v>494</v>
      </c>
      <c r="C41" s="196" t="s">
        <v>76</v>
      </c>
      <c r="D41" s="197">
        <f>D39-D40-D42</f>
        <v>627.65</v>
      </c>
      <c r="E41" s="196"/>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25.5">
      <c r="A42" s="187">
        <v>10</v>
      </c>
      <c r="B42" s="186" t="s">
        <v>495</v>
      </c>
      <c r="C42" s="196" t="s">
        <v>76</v>
      </c>
      <c r="D42" s="197">
        <v>22.1</v>
      </c>
      <c r="E42" s="196"/>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38.25">
      <c r="A43" s="187">
        <v>11</v>
      </c>
      <c r="B43" s="186" t="s">
        <v>258</v>
      </c>
      <c r="C43" s="196" t="s">
        <v>2</v>
      </c>
      <c r="D43" s="197">
        <v>173</v>
      </c>
      <c r="E43" s="196"/>
      <c r="F43" s="141"/>
      <c r="G43" s="110"/>
      <c r="H43" s="158"/>
      <c r="I43" s="141"/>
      <c r="J43" s="141"/>
      <c r="K43" s="141"/>
      <c r="L43" s="141"/>
      <c r="M43" s="141"/>
      <c r="N43" s="141"/>
      <c r="O43" s="141"/>
      <c r="P43" s="141"/>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1:237" s="72" customFormat="1" ht="15" customHeight="1">
      <c r="A44" s="187">
        <v>12</v>
      </c>
      <c r="B44" s="186" t="s">
        <v>81</v>
      </c>
      <c r="C44" s="196" t="s">
        <v>2</v>
      </c>
      <c r="D44" s="197">
        <f>D4+D5+D6+D7</f>
        <v>187.5</v>
      </c>
      <c r="E44" s="196"/>
      <c r="F44" s="141"/>
      <c r="G44" s="110"/>
      <c r="H44" s="158"/>
      <c r="I44" s="141"/>
      <c r="J44" s="141"/>
      <c r="K44" s="141"/>
      <c r="L44" s="141"/>
      <c r="M44" s="141"/>
      <c r="N44" s="141"/>
      <c r="O44" s="141"/>
      <c r="P44" s="141"/>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row>
    <row r="45" spans="2:16" ht="12.75" customHeight="1">
      <c r="B45"/>
      <c r="D45"/>
      <c r="E45" s="4"/>
      <c r="F45" s="4"/>
      <c r="G45" s="5"/>
      <c r="H45" s="5"/>
      <c r="I45" s="26"/>
      <c r="J45" s="27" t="s">
        <v>20</v>
      </c>
      <c r="K45" s="111"/>
      <c r="L45" s="111"/>
      <c r="M45" s="111"/>
      <c r="N45" s="111"/>
      <c r="O45" s="111"/>
      <c r="P45" s="112"/>
    </row>
    <row r="46" spans="1:7" s="9" customFormat="1" ht="14.25">
      <c r="A46" s="21" t="s">
        <v>21</v>
      </c>
      <c r="B46" s="22"/>
      <c r="C46" s="7"/>
      <c r="D46" s="7"/>
      <c r="E46" s="7"/>
      <c r="F46" s="7"/>
      <c r="G46" s="8"/>
    </row>
    <row r="47" spans="1:15" s="9" customFormat="1" ht="29.25" customHeight="1">
      <c r="A47" s="269" t="s">
        <v>481</v>
      </c>
      <c r="B47" s="269"/>
      <c r="C47" s="269"/>
      <c r="D47" s="269"/>
      <c r="E47" s="269"/>
      <c r="F47" s="269"/>
      <c r="G47" s="269"/>
      <c r="H47" s="269"/>
      <c r="I47" s="269"/>
      <c r="J47" s="269"/>
      <c r="K47" s="269"/>
      <c r="L47" s="269"/>
      <c r="M47" s="269"/>
      <c r="N47" s="269"/>
      <c r="O47" s="269"/>
    </row>
    <row r="48" spans="1:15" s="9" customFormat="1" ht="12" customHeight="1">
      <c r="A48" s="10"/>
      <c r="B48" s="23"/>
      <c r="C48" s="10"/>
      <c r="D48" s="10"/>
      <c r="E48" s="10"/>
      <c r="F48" s="10"/>
      <c r="G48" s="10"/>
      <c r="H48" s="10"/>
      <c r="I48" s="10"/>
      <c r="J48" s="10"/>
      <c r="K48" s="10"/>
      <c r="L48" s="10"/>
      <c r="M48" s="10"/>
      <c r="N48" s="10"/>
      <c r="O48" s="10"/>
    </row>
    <row r="49" spans="1:16" s="25" customFormat="1" ht="13.5" customHeight="1">
      <c r="A49" s="12"/>
      <c r="C49" s="14"/>
      <c r="D49" s="11"/>
      <c r="E49" s="11"/>
      <c r="F49" s="11"/>
      <c r="G49" s="12"/>
      <c r="H49" s="12"/>
      <c r="I49" s="13" t="s">
        <v>23</v>
      </c>
      <c r="J49" s="14"/>
      <c r="K49" s="11"/>
      <c r="L49" s="11"/>
      <c r="M49" s="12"/>
      <c r="N49" s="12"/>
      <c r="O49" s="12"/>
      <c r="P49" s="63"/>
    </row>
    <row r="50" spans="1:16" s="25" customFormat="1" ht="12.75">
      <c r="A50" s="12"/>
      <c r="B50" s="24" t="s">
        <v>22</v>
      </c>
      <c r="C50" s="14"/>
      <c r="D50" s="11"/>
      <c r="E50" s="11"/>
      <c r="F50" s="11"/>
      <c r="G50" s="12"/>
      <c r="H50" s="12"/>
      <c r="I50" s="15" t="s">
        <v>24</v>
      </c>
      <c r="J50" s="12"/>
      <c r="K50" s="12"/>
      <c r="L50" s="16"/>
      <c r="M50" s="12"/>
      <c r="N50" s="12"/>
      <c r="O50" s="12"/>
      <c r="P50" s="63"/>
    </row>
    <row r="51" spans="1:16" s="25" customFormat="1" ht="12.75">
      <c r="A51" s="12"/>
      <c r="B51" s="24"/>
      <c r="C51" s="14"/>
      <c r="D51" s="11"/>
      <c r="E51" s="11"/>
      <c r="F51" s="11"/>
      <c r="G51" s="12"/>
      <c r="H51" s="12"/>
      <c r="I51" s="15"/>
      <c r="J51" s="12"/>
      <c r="K51" s="12"/>
      <c r="L51" s="16"/>
      <c r="M51" s="12"/>
      <c r="N51" s="12"/>
      <c r="O51" s="12"/>
      <c r="P51" s="63"/>
    </row>
    <row r="52" spans="1:16" s="25" customFormat="1" ht="12.75">
      <c r="A52" s="12"/>
      <c r="B52" s="16" t="s">
        <v>138</v>
      </c>
      <c r="C52" s="14"/>
      <c r="D52" s="11"/>
      <c r="E52" s="11"/>
      <c r="F52" s="11"/>
      <c r="G52" s="12"/>
      <c r="H52" s="12"/>
      <c r="I52" s="16" t="s">
        <v>138</v>
      </c>
      <c r="J52" s="12"/>
      <c r="K52" s="12"/>
      <c r="L52" s="12"/>
      <c r="M52" s="12"/>
      <c r="N52" s="12"/>
      <c r="O52" s="12"/>
      <c r="P52" s="63"/>
    </row>
  </sheetData>
  <sheetProtection/>
  <mergeCells count="4">
    <mergeCell ref="E2:I2"/>
    <mergeCell ref="K2:O2"/>
    <mergeCell ref="A32:E32"/>
    <mergeCell ref="A47:O47"/>
  </mergeCells>
  <printOptions/>
  <pageMargins left="0.3937007874015748" right="0.3937007874015748" top="0.5905511811023623" bottom="0.4724409448818898" header="0.31496062992125984" footer="0.31496062992125984"/>
  <pageSetup horizontalDpi="600" verticalDpi="600" orientation="landscape" paperSize="9" scale="60" r:id="rId1"/>
  <headerFooter>
    <oddFooter>&amp;CLapa &amp;P no &amp;N</oddFooter>
  </headerFooter>
</worksheet>
</file>

<file path=xl/worksheets/sheet29.xml><?xml version="1.0" encoding="utf-8"?>
<worksheet xmlns="http://schemas.openxmlformats.org/spreadsheetml/2006/main" xmlns:r="http://schemas.openxmlformats.org/officeDocument/2006/relationships">
  <dimension ref="A1:IC51"/>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375</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0" customFormat="1" ht="25.5">
      <c r="A4" s="196">
        <v>1</v>
      </c>
      <c r="B4" s="189" t="s">
        <v>261</v>
      </c>
      <c r="C4" s="187" t="s">
        <v>2</v>
      </c>
      <c r="D4" s="190">
        <v>116.8</v>
      </c>
      <c r="E4" s="194"/>
      <c r="F4" s="141"/>
      <c r="G4" s="110"/>
      <c r="H4" s="158"/>
      <c r="I4" s="141"/>
      <c r="J4" s="141"/>
      <c r="K4" s="141"/>
      <c r="L4" s="141"/>
      <c r="M4" s="141"/>
      <c r="N4" s="141"/>
      <c r="O4" s="141"/>
      <c r="P4" s="141"/>
    </row>
    <row r="5" spans="1:237" s="72" customFormat="1" ht="25.5">
      <c r="A5" s="196">
        <v>2</v>
      </c>
      <c r="B5" s="189" t="s">
        <v>264</v>
      </c>
      <c r="C5" s="187" t="s">
        <v>2</v>
      </c>
      <c r="D5" s="190">
        <v>72.3</v>
      </c>
      <c r="E5" s="194"/>
      <c r="F5" s="141"/>
      <c r="G5" s="110"/>
      <c r="H5" s="158"/>
      <c r="I5" s="141"/>
      <c r="J5" s="141"/>
      <c r="K5" s="141"/>
      <c r="L5" s="141"/>
      <c r="M5" s="141"/>
      <c r="N5" s="141"/>
      <c r="O5" s="141"/>
      <c r="P5" s="141"/>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row>
    <row r="6" spans="1:237" s="72" customFormat="1" ht="15.75" customHeight="1">
      <c r="A6" s="196">
        <v>3</v>
      </c>
      <c r="B6" s="189" t="s">
        <v>365</v>
      </c>
      <c r="C6" s="199" t="s">
        <v>14</v>
      </c>
      <c r="D6" s="188">
        <v>1</v>
      </c>
      <c r="E6" s="194"/>
      <c r="F6" s="141"/>
      <c r="G6" s="110"/>
      <c r="H6" s="158"/>
      <c r="I6" s="141"/>
      <c r="J6" s="141"/>
      <c r="K6" s="141"/>
      <c r="L6" s="141"/>
      <c r="M6" s="141"/>
      <c r="N6" s="141"/>
      <c r="O6" s="141"/>
      <c r="P6" s="141"/>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row>
    <row r="7" spans="1:237" s="72" customFormat="1" ht="15.75" customHeight="1">
      <c r="A7" s="196">
        <v>4</v>
      </c>
      <c r="B7" s="189" t="s">
        <v>366</v>
      </c>
      <c r="C7" s="199" t="s">
        <v>14</v>
      </c>
      <c r="D7" s="188">
        <v>1</v>
      </c>
      <c r="E7" s="194"/>
      <c r="F7" s="141"/>
      <c r="G7" s="110"/>
      <c r="H7" s="158"/>
      <c r="I7" s="141"/>
      <c r="J7" s="141"/>
      <c r="K7" s="141"/>
      <c r="L7" s="141"/>
      <c r="M7" s="141"/>
      <c r="N7" s="141"/>
      <c r="O7" s="141"/>
      <c r="P7" s="141"/>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15.75" customHeight="1">
      <c r="A8" s="196">
        <v>5</v>
      </c>
      <c r="B8" s="189" t="s">
        <v>367</v>
      </c>
      <c r="C8" s="199" t="s">
        <v>14</v>
      </c>
      <c r="D8" s="188">
        <v>1</v>
      </c>
      <c r="E8" s="194"/>
      <c r="F8" s="141"/>
      <c r="G8" s="110"/>
      <c r="H8" s="158"/>
      <c r="I8" s="141"/>
      <c r="J8" s="141"/>
      <c r="K8" s="141"/>
      <c r="L8" s="141"/>
      <c r="M8" s="141"/>
      <c r="N8" s="141"/>
      <c r="O8" s="141"/>
      <c r="P8" s="141"/>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15.75" customHeight="1">
      <c r="A9" s="196">
        <v>6</v>
      </c>
      <c r="B9" s="189" t="s">
        <v>368</v>
      </c>
      <c r="C9" s="199" t="s">
        <v>14</v>
      </c>
      <c r="D9" s="188">
        <v>1</v>
      </c>
      <c r="E9" s="194"/>
      <c r="F9" s="141"/>
      <c r="G9" s="110"/>
      <c r="H9" s="158"/>
      <c r="I9" s="141"/>
      <c r="J9" s="141"/>
      <c r="K9" s="141"/>
      <c r="L9" s="141"/>
      <c r="M9" s="141"/>
      <c r="N9" s="141"/>
      <c r="O9" s="141"/>
      <c r="P9" s="141"/>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15.75" customHeight="1">
      <c r="A10" s="196">
        <v>7</v>
      </c>
      <c r="B10" s="189" t="s">
        <v>270</v>
      </c>
      <c r="C10" s="199" t="s">
        <v>14</v>
      </c>
      <c r="D10" s="188">
        <v>7</v>
      </c>
      <c r="E10" s="194"/>
      <c r="F10" s="141"/>
      <c r="G10" s="110"/>
      <c r="H10" s="158"/>
      <c r="I10" s="141"/>
      <c r="J10" s="141"/>
      <c r="K10" s="141"/>
      <c r="L10" s="141"/>
      <c r="M10" s="141"/>
      <c r="N10" s="141"/>
      <c r="O10" s="141"/>
      <c r="P10" s="141"/>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15.75" customHeight="1">
      <c r="A11" s="196">
        <v>8</v>
      </c>
      <c r="B11" s="189" t="s">
        <v>369</v>
      </c>
      <c r="C11" s="199" t="s">
        <v>14</v>
      </c>
      <c r="D11" s="188">
        <v>1</v>
      </c>
      <c r="E11" s="194"/>
      <c r="F11" s="141"/>
      <c r="G11" s="110"/>
      <c r="H11" s="158"/>
      <c r="I11" s="141"/>
      <c r="J11" s="141"/>
      <c r="K11" s="141"/>
      <c r="L11" s="141"/>
      <c r="M11" s="141"/>
      <c r="N11" s="141"/>
      <c r="O11" s="141"/>
      <c r="P11" s="141"/>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15.75" customHeight="1">
      <c r="A12" s="196">
        <v>9</v>
      </c>
      <c r="B12" s="189" t="s">
        <v>271</v>
      </c>
      <c r="C12" s="199" t="s">
        <v>14</v>
      </c>
      <c r="D12" s="188">
        <v>18</v>
      </c>
      <c r="E12" s="194"/>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25.5">
      <c r="A13" s="196">
        <v>10</v>
      </c>
      <c r="B13" s="189" t="s">
        <v>272</v>
      </c>
      <c r="C13" s="199" t="s">
        <v>14</v>
      </c>
      <c r="D13" s="188">
        <v>9</v>
      </c>
      <c r="E13" s="194"/>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5.75">
      <c r="A14" s="196">
        <v>11</v>
      </c>
      <c r="B14" s="189" t="s">
        <v>273</v>
      </c>
      <c r="C14" s="199" t="s">
        <v>14</v>
      </c>
      <c r="D14" s="188">
        <v>6</v>
      </c>
      <c r="E14" s="194"/>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5.75">
      <c r="A15" s="196">
        <v>12</v>
      </c>
      <c r="B15" s="189" t="s">
        <v>344</v>
      </c>
      <c r="C15" s="199" t="s">
        <v>14</v>
      </c>
      <c r="D15" s="188">
        <v>2</v>
      </c>
      <c r="E15" s="194"/>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5.75" customHeight="1">
      <c r="A16" s="196">
        <v>13</v>
      </c>
      <c r="B16" s="189" t="s">
        <v>370</v>
      </c>
      <c r="C16" s="199" t="s">
        <v>14</v>
      </c>
      <c r="D16" s="188">
        <v>1</v>
      </c>
      <c r="E16" s="194"/>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5.75" customHeight="1">
      <c r="A17" s="196">
        <v>14</v>
      </c>
      <c r="B17" s="189" t="s">
        <v>371</v>
      </c>
      <c r="C17" s="199" t="s">
        <v>14</v>
      </c>
      <c r="D17" s="188">
        <v>1</v>
      </c>
      <c r="E17" s="194"/>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5.75" customHeight="1">
      <c r="A18" s="196">
        <v>15</v>
      </c>
      <c r="B18" s="189" t="s">
        <v>372</v>
      </c>
      <c r="C18" s="199" t="s">
        <v>14</v>
      </c>
      <c r="D18" s="188">
        <v>1</v>
      </c>
      <c r="E18" s="194"/>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25.5">
      <c r="A19" s="196">
        <v>16</v>
      </c>
      <c r="B19" s="182" t="s">
        <v>279</v>
      </c>
      <c r="C19" s="180" t="s">
        <v>2</v>
      </c>
      <c r="D19" s="201">
        <v>6.3</v>
      </c>
      <c r="E19" s="194"/>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5.75">
      <c r="A20" s="196">
        <v>17</v>
      </c>
      <c r="B20" s="189" t="s">
        <v>280</v>
      </c>
      <c r="C20" s="199" t="s">
        <v>14</v>
      </c>
      <c r="D20" s="188">
        <v>18</v>
      </c>
      <c r="E20" s="194"/>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39" customHeight="1">
      <c r="A21" s="196">
        <v>18</v>
      </c>
      <c r="B21" s="186" t="s">
        <v>281</v>
      </c>
      <c r="C21" s="199" t="s">
        <v>14</v>
      </c>
      <c r="D21" s="188">
        <v>9</v>
      </c>
      <c r="E21" s="175"/>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2.75">
      <c r="A22" s="196">
        <v>19</v>
      </c>
      <c r="B22" s="182" t="s">
        <v>282</v>
      </c>
      <c r="C22" s="199" t="s">
        <v>6</v>
      </c>
      <c r="D22" s="188">
        <v>1</v>
      </c>
      <c r="E22" s="175"/>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38.25">
      <c r="A23" s="196">
        <v>20</v>
      </c>
      <c r="B23" s="186" t="s">
        <v>361</v>
      </c>
      <c r="C23" s="199" t="s">
        <v>14</v>
      </c>
      <c r="D23" s="188">
        <v>8</v>
      </c>
      <c r="E23" s="175"/>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96">
        <v>21</v>
      </c>
      <c r="B24" s="186" t="s">
        <v>335</v>
      </c>
      <c r="C24" s="187" t="s">
        <v>56</v>
      </c>
      <c r="D24" s="188">
        <v>1</v>
      </c>
      <c r="E24" s="141"/>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 customHeight="1">
      <c r="A25" s="196">
        <v>22</v>
      </c>
      <c r="B25" s="186" t="s">
        <v>124</v>
      </c>
      <c r="C25" s="187" t="s">
        <v>2</v>
      </c>
      <c r="D25" s="197">
        <f>D4+D5</f>
        <v>189.1</v>
      </c>
      <c r="E25" s="175"/>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5" customHeight="1">
      <c r="A26" s="196">
        <v>23</v>
      </c>
      <c r="B26" s="189" t="s">
        <v>125</v>
      </c>
      <c r="C26" s="187" t="s">
        <v>2</v>
      </c>
      <c r="D26" s="197">
        <f>D25</f>
        <v>189.1</v>
      </c>
      <c r="E26" s="175"/>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5" customHeight="1">
      <c r="A27" s="196">
        <v>24</v>
      </c>
      <c r="B27" s="186" t="s">
        <v>373</v>
      </c>
      <c r="C27" s="187" t="s">
        <v>2</v>
      </c>
      <c r="D27" s="197">
        <v>58</v>
      </c>
      <c r="E27" s="175"/>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5" customHeight="1">
      <c r="A28" s="196">
        <v>25</v>
      </c>
      <c r="B28" s="186" t="s">
        <v>374</v>
      </c>
      <c r="C28" s="187" t="s">
        <v>14</v>
      </c>
      <c r="D28" s="187">
        <v>1</v>
      </c>
      <c r="E28" s="175"/>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5" customHeight="1">
      <c r="A29" s="196">
        <v>26</v>
      </c>
      <c r="B29" s="186" t="s">
        <v>363</v>
      </c>
      <c r="C29" s="187" t="s">
        <v>2</v>
      </c>
      <c r="D29" s="197">
        <v>3</v>
      </c>
      <c r="E29" s="207"/>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5" customHeight="1">
      <c r="A30" s="274" t="s">
        <v>353</v>
      </c>
      <c r="B30" s="275"/>
      <c r="C30" s="275"/>
      <c r="D30" s="275"/>
      <c r="E30" s="276"/>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4.25">
      <c r="A31" s="187">
        <v>1</v>
      </c>
      <c r="B31" s="91" t="s">
        <v>488</v>
      </c>
      <c r="C31" s="97" t="s">
        <v>80</v>
      </c>
      <c r="D31" s="197">
        <v>391</v>
      </c>
      <c r="E31" s="198"/>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4.25">
      <c r="A32" s="187">
        <v>2</v>
      </c>
      <c r="B32" s="91" t="s">
        <v>489</v>
      </c>
      <c r="C32" s="97" t="s">
        <v>80</v>
      </c>
      <c r="D32" s="197">
        <v>391</v>
      </c>
      <c r="E32" s="198"/>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5" customHeight="1">
      <c r="A33" s="187">
        <v>3</v>
      </c>
      <c r="B33" s="186" t="s">
        <v>131</v>
      </c>
      <c r="C33" s="196" t="s">
        <v>80</v>
      </c>
      <c r="D33" s="197">
        <v>45.5</v>
      </c>
      <c r="E33" s="196"/>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25.5">
      <c r="A34" s="187">
        <v>4</v>
      </c>
      <c r="B34" s="186" t="s">
        <v>492</v>
      </c>
      <c r="C34" s="196" t="s">
        <v>80</v>
      </c>
      <c r="D34" s="197">
        <v>391</v>
      </c>
      <c r="E34" s="196"/>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25.5">
      <c r="A35" s="187">
        <v>5</v>
      </c>
      <c r="B35" s="186" t="s">
        <v>493</v>
      </c>
      <c r="C35" s="97" t="s">
        <v>80</v>
      </c>
      <c r="D35" s="197">
        <v>391</v>
      </c>
      <c r="E35" s="196"/>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25.5">
      <c r="A36" s="187">
        <v>6</v>
      </c>
      <c r="B36" s="186" t="s">
        <v>255</v>
      </c>
      <c r="C36" s="196" t="s">
        <v>80</v>
      </c>
      <c r="D36" s="197">
        <v>45.5</v>
      </c>
      <c r="E36" s="196"/>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14.25">
      <c r="A37" s="187">
        <v>7</v>
      </c>
      <c r="B37" s="186" t="s">
        <v>289</v>
      </c>
      <c r="C37" s="196" t="s">
        <v>76</v>
      </c>
      <c r="D37" s="197">
        <f>1.5*2*189.1</f>
        <v>567.3</v>
      </c>
      <c r="E37" s="198"/>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25.5">
      <c r="A38" s="187">
        <v>8</v>
      </c>
      <c r="B38" s="186" t="s">
        <v>257</v>
      </c>
      <c r="C38" s="196" t="s">
        <v>76</v>
      </c>
      <c r="D38" s="197">
        <f>1.5*0.6*189.1</f>
        <v>170.18999999999997</v>
      </c>
      <c r="E38" s="196"/>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38.25">
      <c r="A39" s="187">
        <v>9</v>
      </c>
      <c r="B39" s="186" t="s">
        <v>486</v>
      </c>
      <c r="C39" s="196" t="s">
        <v>76</v>
      </c>
      <c r="D39" s="197">
        <f>D37-D38-D40</f>
        <v>379.56</v>
      </c>
      <c r="E39" s="196"/>
      <c r="F39" s="141"/>
      <c r="G39" s="110"/>
      <c r="H39" s="158"/>
      <c r="I39" s="141"/>
      <c r="J39" s="141"/>
      <c r="K39" s="141"/>
      <c r="L39" s="141"/>
      <c r="M39" s="141"/>
      <c r="N39" s="141"/>
      <c r="O39" s="141"/>
      <c r="P39" s="141"/>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187">
        <v>10</v>
      </c>
      <c r="B40" s="186" t="s">
        <v>495</v>
      </c>
      <c r="C40" s="196" t="s">
        <v>76</v>
      </c>
      <c r="D40" s="197">
        <f>1.5*1.3*9</f>
        <v>17.55</v>
      </c>
      <c r="E40" s="196"/>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38.25">
      <c r="A41" s="187">
        <v>11</v>
      </c>
      <c r="B41" s="186" t="s">
        <v>258</v>
      </c>
      <c r="C41" s="196" t="s">
        <v>2</v>
      </c>
      <c r="D41" s="197">
        <v>20</v>
      </c>
      <c r="E41" s="196"/>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25.5">
      <c r="A42" s="187">
        <v>12</v>
      </c>
      <c r="B42" s="186" t="s">
        <v>259</v>
      </c>
      <c r="C42" s="196" t="s">
        <v>80</v>
      </c>
      <c r="D42" s="197">
        <f>2.2*2.5</f>
        <v>5.5</v>
      </c>
      <c r="E42" s="196"/>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15" customHeight="1">
      <c r="A43" s="187">
        <v>13</v>
      </c>
      <c r="B43" s="186" t="s">
        <v>81</v>
      </c>
      <c r="C43" s="196" t="s">
        <v>2</v>
      </c>
      <c r="D43" s="197">
        <f>D4+D5</f>
        <v>189.1</v>
      </c>
      <c r="E43" s="196"/>
      <c r="F43" s="141"/>
      <c r="G43" s="110"/>
      <c r="H43" s="158"/>
      <c r="I43" s="141"/>
      <c r="J43" s="141"/>
      <c r="K43" s="141"/>
      <c r="L43" s="141"/>
      <c r="M43" s="141"/>
      <c r="N43" s="141"/>
      <c r="O43" s="141"/>
      <c r="P43" s="141"/>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2:16" ht="12.75">
      <c r="B44"/>
      <c r="D44"/>
      <c r="E44" s="4"/>
      <c r="F44" s="4"/>
      <c r="G44" s="5"/>
      <c r="H44" s="5"/>
      <c r="I44" s="26"/>
      <c r="J44" s="27" t="s">
        <v>20</v>
      </c>
      <c r="K44" s="111"/>
      <c r="L44" s="111"/>
      <c r="M44" s="111"/>
      <c r="N44" s="111"/>
      <c r="O44" s="111"/>
      <c r="P44" s="112"/>
    </row>
    <row r="45" spans="1:7" s="9" customFormat="1" ht="14.25">
      <c r="A45" s="21" t="s">
        <v>21</v>
      </c>
      <c r="B45" s="22"/>
      <c r="C45" s="7"/>
      <c r="D45" s="7"/>
      <c r="E45" s="7"/>
      <c r="F45" s="7"/>
      <c r="G45" s="8"/>
    </row>
    <row r="46" spans="1:15" s="9" customFormat="1" ht="29.25" customHeight="1">
      <c r="A46" s="269" t="s">
        <v>481</v>
      </c>
      <c r="B46" s="269"/>
      <c r="C46" s="269"/>
      <c r="D46" s="269"/>
      <c r="E46" s="269"/>
      <c r="F46" s="269"/>
      <c r="G46" s="269"/>
      <c r="H46" s="269"/>
      <c r="I46" s="269"/>
      <c r="J46" s="269"/>
      <c r="K46" s="269"/>
      <c r="L46" s="269"/>
      <c r="M46" s="269"/>
      <c r="N46" s="269"/>
      <c r="O46" s="269"/>
    </row>
    <row r="47" spans="1:15" s="9" customFormat="1" ht="12" customHeight="1">
      <c r="A47" s="10"/>
      <c r="B47" s="23"/>
      <c r="C47" s="10"/>
      <c r="D47" s="10"/>
      <c r="E47" s="10"/>
      <c r="F47" s="10"/>
      <c r="G47" s="10"/>
      <c r="H47" s="10"/>
      <c r="I47" s="10"/>
      <c r="J47" s="10"/>
      <c r="K47" s="10"/>
      <c r="L47" s="10"/>
      <c r="M47" s="10"/>
      <c r="N47" s="10"/>
      <c r="O47" s="10"/>
    </row>
    <row r="48" spans="1:16" s="25" customFormat="1" ht="13.5" customHeight="1">
      <c r="A48" s="12"/>
      <c r="C48" s="14"/>
      <c r="D48" s="11"/>
      <c r="E48" s="11"/>
      <c r="F48" s="11"/>
      <c r="G48" s="12"/>
      <c r="H48" s="12"/>
      <c r="I48" s="13" t="s">
        <v>23</v>
      </c>
      <c r="J48" s="14"/>
      <c r="K48" s="11"/>
      <c r="L48" s="11"/>
      <c r="M48" s="12"/>
      <c r="N48" s="12"/>
      <c r="O48" s="12"/>
      <c r="P48" s="63"/>
    </row>
    <row r="49" spans="1:16" s="25" customFormat="1" ht="12.75">
      <c r="A49" s="12"/>
      <c r="B49" s="24" t="s">
        <v>22</v>
      </c>
      <c r="C49" s="14"/>
      <c r="D49" s="11"/>
      <c r="E49" s="11"/>
      <c r="F49" s="11"/>
      <c r="G49" s="12"/>
      <c r="H49" s="12"/>
      <c r="I49" s="15" t="s">
        <v>24</v>
      </c>
      <c r="J49" s="12"/>
      <c r="K49" s="12"/>
      <c r="L49" s="16"/>
      <c r="M49" s="12"/>
      <c r="N49" s="12"/>
      <c r="O49" s="12"/>
      <c r="P49" s="63"/>
    </row>
    <row r="50" spans="1:16" s="25" customFormat="1" ht="12.75">
      <c r="A50" s="12"/>
      <c r="B50" s="24"/>
      <c r="C50" s="14"/>
      <c r="D50" s="11"/>
      <c r="E50" s="11"/>
      <c r="F50" s="11"/>
      <c r="G50" s="12"/>
      <c r="H50" s="12"/>
      <c r="I50" s="15"/>
      <c r="J50" s="12"/>
      <c r="K50" s="12"/>
      <c r="L50" s="16"/>
      <c r="M50" s="12"/>
      <c r="N50" s="12"/>
      <c r="O50" s="12"/>
      <c r="P50" s="63"/>
    </row>
    <row r="51" spans="1:16" s="25" customFormat="1" ht="12.75">
      <c r="A51" s="12"/>
      <c r="B51" s="16" t="s">
        <v>138</v>
      </c>
      <c r="C51" s="14"/>
      <c r="D51" s="11"/>
      <c r="E51" s="11"/>
      <c r="F51" s="11"/>
      <c r="G51" s="12"/>
      <c r="H51" s="12"/>
      <c r="I51" s="16" t="s">
        <v>138</v>
      </c>
      <c r="J51" s="12"/>
      <c r="K51" s="12"/>
      <c r="L51" s="12"/>
      <c r="M51" s="12"/>
      <c r="N51" s="12"/>
      <c r="O51" s="12"/>
      <c r="P51" s="63"/>
    </row>
  </sheetData>
  <sheetProtection/>
  <mergeCells count="4">
    <mergeCell ref="E2:I2"/>
    <mergeCell ref="K2:O2"/>
    <mergeCell ref="A30:E30"/>
    <mergeCell ref="A46:O46"/>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3.xml><?xml version="1.0" encoding="utf-8"?>
<worksheet xmlns="http://schemas.openxmlformats.org/spreadsheetml/2006/main" xmlns:r="http://schemas.openxmlformats.org/officeDocument/2006/relationships">
  <dimension ref="A1:IC48"/>
  <sheetViews>
    <sheetView zoomScale="75" zoomScaleNormal="75" workbookViewId="0" topLeftCell="A10">
      <selection activeCell="A43" sqref="A43:O43"/>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447</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73">
        <v>1</v>
      </c>
      <c r="B4" s="74" t="s">
        <v>44</v>
      </c>
      <c r="C4" s="75" t="s">
        <v>2</v>
      </c>
      <c r="D4" s="76">
        <v>4.6</v>
      </c>
      <c r="E4" s="77"/>
      <c r="F4" s="106"/>
      <c r="G4" s="110"/>
      <c r="H4" s="108"/>
      <c r="I4" s="106"/>
      <c r="J4" s="106"/>
      <c r="K4" s="106"/>
      <c r="L4" s="106"/>
      <c r="M4" s="106"/>
      <c r="N4" s="106"/>
      <c r="O4" s="106"/>
      <c r="P4" s="106"/>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73">
        <v>2</v>
      </c>
      <c r="B5" s="74" t="s">
        <v>45</v>
      </c>
      <c r="C5" s="75" t="s">
        <v>2</v>
      </c>
      <c r="D5" s="76">
        <v>8.6</v>
      </c>
      <c r="E5" s="77"/>
      <c r="F5" s="106"/>
      <c r="G5" s="110"/>
      <c r="H5" s="108"/>
      <c r="I5" s="106"/>
      <c r="J5" s="106"/>
      <c r="K5" s="106"/>
      <c r="L5" s="106"/>
      <c r="M5" s="106"/>
      <c r="N5" s="106"/>
      <c r="O5" s="106"/>
      <c r="P5" s="106"/>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73">
        <v>3</v>
      </c>
      <c r="B6" s="74" t="s">
        <v>46</v>
      </c>
      <c r="C6" s="75" t="s">
        <v>2</v>
      </c>
      <c r="D6" s="76">
        <v>141.3</v>
      </c>
      <c r="E6" s="77"/>
      <c r="F6" s="106"/>
      <c r="G6" s="110"/>
      <c r="H6" s="108"/>
      <c r="I6" s="106"/>
      <c r="J6" s="106"/>
      <c r="K6" s="106"/>
      <c r="L6" s="106"/>
      <c r="M6" s="106"/>
      <c r="N6" s="106"/>
      <c r="O6" s="106"/>
      <c r="P6" s="106"/>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73">
        <v>4</v>
      </c>
      <c r="B7" s="74" t="s">
        <v>47</v>
      </c>
      <c r="C7" s="75" t="s">
        <v>2</v>
      </c>
      <c r="D7" s="76">
        <v>116.9</v>
      </c>
      <c r="E7" s="77"/>
      <c r="F7" s="106"/>
      <c r="G7" s="110"/>
      <c r="H7" s="108"/>
      <c r="I7" s="106"/>
      <c r="J7" s="106"/>
      <c r="K7" s="106"/>
      <c r="L7" s="106"/>
      <c r="M7" s="106"/>
      <c r="N7" s="106"/>
      <c r="O7" s="106"/>
      <c r="P7" s="106"/>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25.5">
      <c r="A8" s="73">
        <v>5</v>
      </c>
      <c r="B8" s="74" t="s">
        <v>48</v>
      </c>
      <c r="C8" s="75" t="s">
        <v>2</v>
      </c>
      <c r="D8" s="76">
        <v>16.3</v>
      </c>
      <c r="E8" s="77"/>
      <c r="F8" s="106"/>
      <c r="G8" s="110"/>
      <c r="H8" s="108"/>
      <c r="I8" s="106"/>
      <c r="J8" s="106"/>
      <c r="K8" s="106"/>
      <c r="L8" s="106"/>
      <c r="M8" s="106"/>
      <c r="N8" s="106"/>
      <c r="O8" s="106"/>
      <c r="P8" s="106"/>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25.5">
      <c r="A9" s="73">
        <v>6</v>
      </c>
      <c r="B9" s="74" t="s">
        <v>49</v>
      </c>
      <c r="C9" s="75" t="s">
        <v>2</v>
      </c>
      <c r="D9" s="76">
        <v>29.9</v>
      </c>
      <c r="E9" s="77"/>
      <c r="F9" s="106"/>
      <c r="G9" s="110"/>
      <c r="H9" s="108"/>
      <c r="I9" s="106"/>
      <c r="J9" s="106"/>
      <c r="K9" s="106"/>
      <c r="L9" s="106"/>
      <c r="M9" s="106"/>
      <c r="N9" s="106"/>
      <c r="O9" s="106"/>
      <c r="P9" s="106"/>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237" s="79" customFormat="1" ht="38.25" customHeight="1">
      <c r="A10" s="73">
        <v>7</v>
      </c>
      <c r="B10" s="74" t="s">
        <v>50</v>
      </c>
      <c r="C10" s="75" t="s">
        <v>2</v>
      </c>
      <c r="D10" s="76">
        <v>16.1</v>
      </c>
      <c r="E10" s="77"/>
      <c r="F10" s="106"/>
      <c r="G10" s="110"/>
      <c r="H10" s="108"/>
      <c r="I10" s="106"/>
      <c r="J10" s="106"/>
      <c r="K10" s="106"/>
      <c r="L10" s="106"/>
      <c r="M10" s="106"/>
      <c r="N10" s="106"/>
      <c r="O10" s="106"/>
      <c r="P10" s="106"/>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row>
    <row r="11" spans="1:237" s="79" customFormat="1" ht="38.25" customHeight="1">
      <c r="A11" s="73">
        <v>8</v>
      </c>
      <c r="B11" s="74" t="s">
        <v>51</v>
      </c>
      <c r="C11" s="75" t="s">
        <v>2</v>
      </c>
      <c r="D11" s="76">
        <v>1.5</v>
      </c>
      <c r="E11" s="77"/>
      <c r="F11" s="106"/>
      <c r="G11" s="110"/>
      <c r="H11" s="108"/>
      <c r="I11" s="106"/>
      <c r="J11" s="106"/>
      <c r="K11" s="106"/>
      <c r="L11" s="106"/>
      <c r="M11" s="106"/>
      <c r="N11" s="106"/>
      <c r="O11" s="106"/>
      <c r="P11" s="106"/>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row>
    <row r="12" spans="1:237" s="79" customFormat="1" ht="38.25" customHeight="1">
      <c r="A12" s="73">
        <v>9</v>
      </c>
      <c r="B12" s="74" t="s">
        <v>52</v>
      </c>
      <c r="C12" s="75" t="s">
        <v>2</v>
      </c>
      <c r="D12" s="76">
        <v>81.4</v>
      </c>
      <c r="E12" s="77"/>
      <c r="F12" s="106"/>
      <c r="G12" s="110"/>
      <c r="H12" s="108"/>
      <c r="I12" s="106"/>
      <c r="J12" s="106"/>
      <c r="K12" s="106"/>
      <c r="L12" s="106"/>
      <c r="M12" s="106"/>
      <c r="N12" s="106"/>
      <c r="O12" s="106"/>
      <c r="P12" s="106"/>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row>
    <row r="13" spans="1:237" s="79" customFormat="1" ht="38.25" customHeight="1">
      <c r="A13" s="73">
        <v>10</v>
      </c>
      <c r="B13" s="74" t="s">
        <v>53</v>
      </c>
      <c r="C13" s="75" t="s">
        <v>2</v>
      </c>
      <c r="D13" s="76">
        <v>12.3</v>
      </c>
      <c r="E13" s="77"/>
      <c r="F13" s="106"/>
      <c r="G13" s="110"/>
      <c r="H13" s="108"/>
      <c r="I13" s="106"/>
      <c r="J13" s="106"/>
      <c r="K13" s="106"/>
      <c r="L13" s="106"/>
      <c r="M13" s="106"/>
      <c r="N13" s="106"/>
      <c r="O13" s="106"/>
      <c r="P13" s="106"/>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row>
    <row r="14" spans="1:237" s="79" customFormat="1" ht="38.25" customHeight="1">
      <c r="A14" s="73">
        <v>11</v>
      </c>
      <c r="B14" s="74" t="s">
        <v>54</v>
      </c>
      <c r="C14" s="75" t="s">
        <v>2</v>
      </c>
      <c r="D14" s="76">
        <v>2.5</v>
      </c>
      <c r="E14" s="77"/>
      <c r="F14" s="106"/>
      <c r="G14" s="110"/>
      <c r="H14" s="108"/>
      <c r="I14" s="106"/>
      <c r="J14" s="106"/>
      <c r="K14" s="106"/>
      <c r="L14" s="106"/>
      <c r="M14" s="106"/>
      <c r="N14" s="106"/>
      <c r="O14" s="106"/>
      <c r="P14" s="106"/>
      <c r="Q14" s="239"/>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row>
    <row r="15" spans="1:17" s="70" customFormat="1" ht="38.25">
      <c r="A15" s="73">
        <v>12</v>
      </c>
      <c r="B15" s="74" t="s">
        <v>55</v>
      </c>
      <c r="C15" s="75" t="s">
        <v>56</v>
      </c>
      <c r="D15" s="81">
        <v>1</v>
      </c>
      <c r="E15" s="77"/>
      <c r="F15" s="109"/>
      <c r="G15" s="110"/>
      <c r="H15" s="108"/>
      <c r="I15" s="109"/>
      <c r="J15" s="109"/>
      <c r="K15" s="109"/>
      <c r="L15" s="109"/>
      <c r="M15" s="109"/>
      <c r="N15" s="109"/>
      <c r="O15" s="109"/>
      <c r="P15" s="109"/>
      <c r="Q15" s="116"/>
    </row>
    <row r="16" spans="1:16" s="70" customFormat="1" ht="38.25">
      <c r="A16" s="73">
        <v>13</v>
      </c>
      <c r="B16" s="74" t="s">
        <v>57</v>
      </c>
      <c r="C16" s="75" t="s">
        <v>56</v>
      </c>
      <c r="D16" s="81">
        <v>1</v>
      </c>
      <c r="E16" s="77"/>
      <c r="F16" s="109"/>
      <c r="G16" s="110"/>
      <c r="H16" s="108"/>
      <c r="I16" s="109"/>
      <c r="J16" s="109"/>
      <c r="K16" s="109"/>
      <c r="L16" s="109"/>
      <c r="M16" s="109"/>
      <c r="N16" s="109"/>
      <c r="O16" s="109"/>
      <c r="P16" s="109"/>
    </row>
    <row r="17" spans="1:16" s="70" customFormat="1" ht="38.25">
      <c r="A17" s="73">
        <v>14</v>
      </c>
      <c r="B17" s="82" t="s">
        <v>58</v>
      </c>
      <c r="C17" s="75" t="s">
        <v>56</v>
      </c>
      <c r="D17" s="81">
        <v>1</v>
      </c>
      <c r="E17" s="77"/>
      <c r="F17" s="109"/>
      <c r="G17" s="110"/>
      <c r="H17" s="108"/>
      <c r="I17" s="109"/>
      <c r="J17" s="109"/>
      <c r="K17" s="109"/>
      <c r="L17" s="109"/>
      <c r="M17" s="109"/>
      <c r="N17" s="109"/>
      <c r="O17" s="109"/>
      <c r="P17" s="109"/>
    </row>
    <row r="18" spans="1:16" s="70" customFormat="1" ht="38.25">
      <c r="A18" s="73">
        <v>15</v>
      </c>
      <c r="B18" s="82" t="s">
        <v>59</v>
      </c>
      <c r="C18" s="75" t="s">
        <v>56</v>
      </c>
      <c r="D18" s="81">
        <v>2</v>
      </c>
      <c r="E18" s="77"/>
      <c r="F18" s="109"/>
      <c r="G18" s="110"/>
      <c r="H18" s="108"/>
      <c r="I18" s="109"/>
      <c r="J18" s="109"/>
      <c r="K18" s="109"/>
      <c r="L18" s="109"/>
      <c r="M18" s="109"/>
      <c r="N18" s="109"/>
      <c r="O18" s="109"/>
      <c r="P18" s="109"/>
    </row>
    <row r="19" spans="1:16" s="70" customFormat="1" ht="38.25">
      <c r="A19" s="73">
        <v>16</v>
      </c>
      <c r="B19" s="82" t="s">
        <v>60</v>
      </c>
      <c r="C19" s="75" t="s">
        <v>56</v>
      </c>
      <c r="D19" s="83">
        <v>9</v>
      </c>
      <c r="E19" s="77"/>
      <c r="F19" s="109"/>
      <c r="G19" s="110"/>
      <c r="H19" s="108"/>
      <c r="I19" s="109"/>
      <c r="J19" s="109"/>
      <c r="K19" s="109"/>
      <c r="L19" s="109"/>
      <c r="M19" s="109"/>
      <c r="N19" s="109"/>
      <c r="O19" s="109"/>
      <c r="P19" s="109"/>
    </row>
    <row r="20" spans="1:16" s="70" customFormat="1" ht="38.25">
      <c r="A20" s="73">
        <v>17</v>
      </c>
      <c r="B20" s="82" t="s">
        <v>61</v>
      </c>
      <c r="C20" s="75" t="s">
        <v>56</v>
      </c>
      <c r="D20" s="83">
        <v>5</v>
      </c>
      <c r="E20" s="84"/>
      <c r="F20" s="109"/>
      <c r="G20" s="110"/>
      <c r="H20" s="108"/>
      <c r="I20" s="109"/>
      <c r="J20" s="109"/>
      <c r="K20" s="109"/>
      <c r="L20" s="109"/>
      <c r="M20" s="109"/>
      <c r="N20" s="109"/>
      <c r="O20" s="109"/>
      <c r="P20" s="109"/>
    </row>
    <row r="21" spans="1:16" s="70" customFormat="1" ht="25.5">
      <c r="A21" s="73">
        <v>18</v>
      </c>
      <c r="B21" s="82" t="s">
        <v>62</v>
      </c>
      <c r="C21" s="75" t="s">
        <v>56</v>
      </c>
      <c r="D21" s="83">
        <v>16</v>
      </c>
      <c r="E21" s="84"/>
      <c r="F21" s="109"/>
      <c r="G21" s="110"/>
      <c r="H21" s="108"/>
      <c r="I21" s="109"/>
      <c r="J21" s="109"/>
      <c r="K21" s="109"/>
      <c r="L21" s="109"/>
      <c r="M21" s="109"/>
      <c r="N21" s="109"/>
      <c r="O21" s="109"/>
      <c r="P21" s="109"/>
    </row>
    <row r="22" spans="1:16" s="70" customFormat="1" ht="25.5">
      <c r="A22" s="73">
        <v>19</v>
      </c>
      <c r="B22" s="82" t="s">
        <v>63</v>
      </c>
      <c r="C22" s="75" t="s">
        <v>56</v>
      </c>
      <c r="D22" s="83">
        <v>3</v>
      </c>
      <c r="E22" s="84"/>
      <c r="F22" s="109"/>
      <c r="G22" s="110"/>
      <c r="H22" s="108"/>
      <c r="I22" s="109"/>
      <c r="J22" s="109"/>
      <c r="K22" s="109"/>
      <c r="L22" s="109"/>
      <c r="M22" s="109"/>
      <c r="N22" s="109"/>
      <c r="O22" s="109"/>
      <c r="P22" s="109"/>
    </row>
    <row r="23" spans="1:16" s="70" customFormat="1" ht="25.5">
      <c r="A23" s="73">
        <v>20</v>
      </c>
      <c r="B23" s="82" t="s">
        <v>64</v>
      </c>
      <c r="C23" s="75" t="s">
        <v>56</v>
      </c>
      <c r="D23" s="83">
        <v>1</v>
      </c>
      <c r="E23" s="84"/>
      <c r="F23" s="109"/>
      <c r="G23" s="110"/>
      <c r="H23" s="108"/>
      <c r="I23" s="109"/>
      <c r="J23" s="109"/>
      <c r="K23" s="109"/>
      <c r="L23" s="109"/>
      <c r="M23" s="109"/>
      <c r="N23" s="109"/>
      <c r="O23" s="109"/>
      <c r="P23" s="109"/>
    </row>
    <row r="24" spans="1:16" s="70" customFormat="1" ht="12.75">
      <c r="A24" s="73">
        <v>21</v>
      </c>
      <c r="B24" s="85" t="s">
        <v>65</v>
      </c>
      <c r="C24" s="86" t="s">
        <v>14</v>
      </c>
      <c r="D24" s="87">
        <v>20</v>
      </c>
      <c r="E24" s="88"/>
      <c r="F24" s="109"/>
      <c r="G24" s="110"/>
      <c r="H24" s="108"/>
      <c r="I24" s="109"/>
      <c r="J24" s="109"/>
      <c r="K24" s="109"/>
      <c r="L24" s="109"/>
      <c r="M24" s="109"/>
      <c r="N24" s="109"/>
      <c r="O24" s="109"/>
      <c r="P24" s="109"/>
    </row>
    <row r="25" spans="1:16" s="70" customFormat="1" ht="12.75">
      <c r="A25" s="73">
        <v>22</v>
      </c>
      <c r="B25" s="85" t="s">
        <v>66</v>
      </c>
      <c r="C25" s="86" t="s">
        <v>14</v>
      </c>
      <c r="D25" s="87">
        <v>1</v>
      </c>
      <c r="E25" s="88"/>
      <c r="F25" s="109"/>
      <c r="G25" s="110"/>
      <c r="H25" s="108"/>
      <c r="I25" s="109"/>
      <c r="J25" s="109"/>
      <c r="K25" s="109"/>
      <c r="L25" s="109"/>
      <c r="M25" s="109"/>
      <c r="N25" s="109"/>
      <c r="O25" s="109"/>
      <c r="P25" s="109"/>
    </row>
    <row r="26" spans="1:16" s="70" customFormat="1" ht="25.5">
      <c r="A26" s="73">
        <v>23</v>
      </c>
      <c r="B26" s="85" t="s">
        <v>67</v>
      </c>
      <c r="C26" s="86" t="s">
        <v>2</v>
      </c>
      <c r="D26" s="89">
        <v>2.2</v>
      </c>
      <c r="E26" s="90"/>
      <c r="F26" s="109"/>
      <c r="G26" s="110"/>
      <c r="H26" s="108"/>
      <c r="I26" s="109"/>
      <c r="J26" s="109"/>
      <c r="K26" s="109"/>
      <c r="L26" s="109"/>
      <c r="M26" s="109"/>
      <c r="N26" s="109"/>
      <c r="O26" s="109"/>
      <c r="P26" s="109"/>
    </row>
    <row r="27" spans="1:16" s="78" customFormat="1" ht="38.25">
      <c r="A27" s="73">
        <v>24</v>
      </c>
      <c r="B27" s="91" t="s">
        <v>68</v>
      </c>
      <c r="C27" s="75" t="s">
        <v>5</v>
      </c>
      <c r="D27" s="92">
        <v>24</v>
      </c>
      <c r="E27" s="77"/>
      <c r="F27" s="106"/>
      <c r="G27" s="110"/>
      <c r="H27" s="108"/>
      <c r="I27" s="106"/>
      <c r="J27" s="106"/>
      <c r="K27" s="106"/>
      <c r="L27" s="106"/>
      <c r="M27" s="106"/>
      <c r="N27" s="106"/>
      <c r="O27" s="106"/>
      <c r="P27" s="106"/>
    </row>
    <row r="28" spans="1:16" s="78" customFormat="1" ht="38.25">
      <c r="A28" s="73">
        <v>25</v>
      </c>
      <c r="B28" s="91" t="s">
        <v>69</v>
      </c>
      <c r="C28" s="75" t="s">
        <v>5</v>
      </c>
      <c r="D28" s="92">
        <v>19</v>
      </c>
      <c r="E28" s="77"/>
      <c r="F28" s="106"/>
      <c r="G28" s="110"/>
      <c r="H28" s="108"/>
      <c r="I28" s="106"/>
      <c r="J28" s="106"/>
      <c r="K28" s="106"/>
      <c r="L28" s="106"/>
      <c r="M28" s="106"/>
      <c r="N28" s="106"/>
      <c r="O28" s="106"/>
      <c r="P28" s="106"/>
    </row>
    <row r="29" spans="1:16" s="78" customFormat="1" ht="25.5">
      <c r="A29" s="73">
        <v>26</v>
      </c>
      <c r="B29" s="91" t="s">
        <v>70</v>
      </c>
      <c r="C29" s="93" t="s">
        <v>2</v>
      </c>
      <c r="D29" s="94">
        <v>333.7</v>
      </c>
      <c r="E29" s="17"/>
      <c r="F29" s="106"/>
      <c r="G29" s="110"/>
      <c r="H29" s="108"/>
      <c r="I29" s="106"/>
      <c r="J29" s="106"/>
      <c r="K29" s="106"/>
      <c r="L29" s="106"/>
      <c r="M29" s="106"/>
      <c r="N29" s="106"/>
      <c r="O29" s="106"/>
      <c r="P29" s="106"/>
    </row>
    <row r="30" spans="1:16" s="78" customFormat="1" ht="25.5">
      <c r="A30" s="73">
        <v>27</v>
      </c>
      <c r="B30" s="91" t="s">
        <v>71</v>
      </c>
      <c r="C30" s="93" t="s">
        <v>2</v>
      </c>
      <c r="D30" s="94">
        <v>431.40000000000003</v>
      </c>
      <c r="E30" s="17"/>
      <c r="F30" s="106"/>
      <c r="G30" s="110"/>
      <c r="H30" s="108"/>
      <c r="I30" s="106"/>
      <c r="J30" s="106"/>
      <c r="K30" s="106"/>
      <c r="L30" s="106"/>
      <c r="M30" s="106"/>
      <c r="N30" s="106"/>
      <c r="O30" s="106"/>
      <c r="P30" s="106"/>
    </row>
    <row r="31" spans="1:16" s="78" customFormat="1" ht="12.75">
      <c r="A31" s="73">
        <v>28</v>
      </c>
      <c r="B31" s="95" t="s">
        <v>72</v>
      </c>
      <c r="C31" s="93" t="s">
        <v>2</v>
      </c>
      <c r="D31" s="93">
        <v>7.4</v>
      </c>
      <c r="E31" s="96"/>
      <c r="F31" s="106"/>
      <c r="G31" s="110"/>
      <c r="H31" s="108"/>
      <c r="I31" s="106"/>
      <c r="J31" s="106"/>
      <c r="K31" s="106"/>
      <c r="L31" s="106"/>
      <c r="M31" s="106"/>
      <c r="N31" s="106"/>
      <c r="O31" s="106"/>
      <c r="P31" s="106"/>
    </row>
    <row r="32" spans="1:16" s="78" customFormat="1" ht="12.75">
      <c r="A32" s="73">
        <v>29</v>
      </c>
      <c r="B32" s="91" t="s">
        <v>73</v>
      </c>
      <c r="C32" s="93" t="s">
        <v>14</v>
      </c>
      <c r="D32" s="93">
        <v>2</v>
      </c>
      <c r="E32" s="96"/>
      <c r="F32" s="106"/>
      <c r="G32" s="110"/>
      <c r="H32" s="108"/>
      <c r="I32" s="106"/>
      <c r="J32" s="106"/>
      <c r="K32" s="106"/>
      <c r="L32" s="106"/>
      <c r="M32" s="106"/>
      <c r="N32" s="106"/>
      <c r="O32" s="106"/>
      <c r="P32" s="106"/>
    </row>
    <row r="33" spans="1:16" s="70" customFormat="1" ht="17.25" customHeight="1">
      <c r="A33" s="274" t="s">
        <v>74</v>
      </c>
      <c r="B33" s="275"/>
      <c r="C33" s="275"/>
      <c r="D33" s="275"/>
      <c r="E33" s="276"/>
      <c r="F33" s="109"/>
      <c r="G33" s="110"/>
      <c r="H33" s="108"/>
      <c r="I33" s="109"/>
      <c r="J33" s="109"/>
      <c r="K33" s="109"/>
      <c r="L33" s="109"/>
      <c r="M33" s="109"/>
      <c r="N33" s="109"/>
      <c r="O33" s="109"/>
      <c r="P33" s="109"/>
    </row>
    <row r="34" spans="1:16" s="70" customFormat="1" ht="26.25" customHeight="1">
      <c r="A34" s="93">
        <v>1</v>
      </c>
      <c r="B34" s="91" t="s">
        <v>75</v>
      </c>
      <c r="C34" s="97" t="s">
        <v>76</v>
      </c>
      <c r="D34" s="98">
        <v>1423</v>
      </c>
      <c r="E34" s="99"/>
      <c r="F34" s="109"/>
      <c r="G34" s="110"/>
      <c r="H34" s="108"/>
      <c r="I34" s="109"/>
      <c r="J34" s="109"/>
      <c r="K34" s="109"/>
      <c r="L34" s="109"/>
      <c r="M34" s="109"/>
      <c r="N34" s="109"/>
      <c r="O34" s="109"/>
      <c r="P34" s="109"/>
    </row>
    <row r="35" spans="1:16" s="70" customFormat="1" ht="38.25">
      <c r="A35" s="93">
        <v>2</v>
      </c>
      <c r="B35" s="91" t="s">
        <v>139</v>
      </c>
      <c r="C35" s="97" t="s">
        <v>76</v>
      </c>
      <c r="D35" s="98">
        <f>D34-D36-D38</f>
        <v>884.8</v>
      </c>
      <c r="E35" s="97"/>
      <c r="F35" s="109"/>
      <c r="G35" s="110"/>
      <c r="H35" s="108"/>
      <c r="I35" s="109"/>
      <c r="J35" s="109"/>
      <c r="K35" s="109"/>
      <c r="L35" s="109"/>
      <c r="M35" s="109"/>
      <c r="N35" s="109"/>
      <c r="O35" s="109"/>
      <c r="P35" s="109"/>
    </row>
    <row r="36" spans="1:16" s="70" customFormat="1" ht="25.5">
      <c r="A36" s="93">
        <v>3</v>
      </c>
      <c r="B36" s="91" t="s">
        <v>77</v>
      </c>
      <c r="C36" s="97" t="s">
        <v>76</v>
      </c>
      <c r="D36" s="98">
        <v>418.2</v>
      </c>
      <c r="E36" s="97"/>
      <c r="F36" s="109"/>
      <c r="G36" s="110"/>
      <c r="H36" s="108"/>
      <c r="I36" s="109"/>
      <c r="J36" s="109"/>
      <c r="K36" s="109"/>
      <c r="L36" s="109"/>
      <c r="M36" s="109"/>
      <c r="N36" s="109"/>
      <c r="O36" s="109"/>
      <c r="P36" s="109"/>
    </row>
    <row r="37" spans="1:16" s="70" customFormat="1" ht="38.25">
      <c r="A37" s="93">
        <v>4</v>
      </c>
      <c r="B37" s="91" t="s">
        <v>78</v>
      </c>
      <c r="C37" s="97" t="s">
        <v>2</v>
      </c>
      <c r="D37" s="98">
        <v>332.2</v>
      </c>
      <c r="E37" s="97"/>
      <c r="F37" s="109"/>
      <c r="G37" s="110"/>
      <c r="H37" s="108"/>
      <c r="I37" s="109"/>
      <c r="J37" s="109"/>
      <c r="K37" s="109"/>
      <c r="L37" s="109"/>
      <c r="M37" s="109"/>
      <c r="N37" s="109"/>
      <c r="O37" s="109"/>
      <c r="P37" s="109"/>
    </row>
    <row r="38" spans="1:16" s="70" customFormat="1" ht="25.5">
      <c r="A38" s="93">
        <v>5</v>
      </c>
      <c r="B38" s="186" t="s">
        <v>484</v>
      </c>
      <c r="C38" s="97" t="s">
        <v>76</v>
      </c>
      <c r="D38" s="98">
        <v>120</v>
      </c>
      <c r="E38" s="97"/>
      <c r="F38" s="109"/>
      <c r="G38" s="110"/>
      <c r="H38" s="108"/>
      <c r="I38" s="109"/>
      <c r="J38" s="109"/>
      <c r="K38" s="109"/>
      <c r="L38" s="109"/>
      <c r="M38" s="109"/>
      <c r="N38" s="109"/>
      <c r="O38" s="109"/>
      <c r="P38" s="109"/>
    </row>
    <row r="39" spans="1:16" s="70" customFormat="1" ht="25.5">
      <c r="A39" s="93">
        <v>6</v>
      </c>
      <c r="B39" s="91" t="s">
        <v>79</v>
      </c>
      <c r="C39" s="97" t="s">
        <v>80</v>
      </c>
      <c r="D39" s="98">
        <v>9.5</v>
      </c>
      <c r="E39" s="97"/>
      <c r="F39" s="109"/>
      <c r="G39" s="110"/>
      <c r="H39" s="108"/>
      <c r="I39" s="109"/>
      <c r="J39" s="109"/>
      <c r="K39" s="109"/>
      <c r="L39" s="109"/>
      <c r="M39" s="109"/>
      <c r="N39" s="109"/>
      <c r="O39" s="109"/>
      <c r="P39" s="109"/>
    </row>
    <row r="40" spans="1:16" s="70" customFormat="1" ht="15" customHeight="1">
      <c r="A40" s="93">
        <v>7</v>
      </c>
      <c r="B40" s="91" t="s">
        <v>81</v>
      </c>
      <c r="C40" s="97" t="s">
        <v>2</v>
      </c>
      <c r="D40" s="98">
        <v>431.40000000000003</v>
      </c>
      <c r="E40" s="97"/>
      <c r="F40" s="109"/>
      <c r="G40" s="110"/>
      <c r="H40" s="108"/>
      <c r="I40" s="109"/>
      <c r="J40" s="109"/>
      <c r="K40" s="109"/>
      <c r="L40" s="109"/>
      <c r="M40" s="109"/>
      <c r="N40" s="109"/>
      <c r="O40" s="109"/>
      <c r="P40" s="109"/>
    </row>
    <row r="41" spans="2:16" ht="12.75">
      <c r="B41"/>
      <c r="D41"/>
      <c r="E41" s="4"/>
      <c r="F41" s="4"/>
      <c r="G41" s="5"/>
      <c r="H41" s="5"/>
      <c r="I41" s="26"/>
      <c r="J41" s="27" t="s">
        <v>20</v>
      </c>
      <c r="K41" s="111"/>
      <c r="L41" s="111"/>
      <c r="M41" s="111"/>
      <c r="N41" s="111"/>
      <c r="O41" s="111"/>
      <c r="P41" s="112"/>
    </row>
    <row r="42" spans="1:7" s="9" customFormat="1" ht="14.25">
      <c r="A42" s="21" t="s">
        <v>21</v>
      </c>
      <c r="B42" s="22"/>
      <c r="C42" s="7"/>
      <c r="D42" s="7"/>
      <c r="E42" s="7"/>
      <c r="F42" s="7"/>
      <c r="G42" s="8"/>
    </row>
    <row r="43" spans="1:15" s="9" customFormat="1" ht="29.25" customHeight="1">
      <c r="A43" s="269" t="s">
        <v>481</v>
      </c>
      <c r="B43" s="269"/>
      <c r="C43" s="269"/>
      <c r="D43" s="269"/>
      <c r="E43" s="269"/>
      <c r="F43" s="269"/>
      <c r="G43" s="269"/>
      <c r="H43" s="269"/>
      <c r="I43" s="269"/>
      <c r="J43" s="269"/>
      <c r="K43" s="269"/>
      <c r="L43" s="269"/>
      <c r="M43" s="269"/>
      <c r="N43" s="269"/>
      <c r="O43" s="269"/>
    </row>
    <row r="44" spans="1:15" s="9" customFormat="1" ht="12" customHeight="1">
      <c r="A44" s="10"/>
      <c r="B44" s="23"/>
      <c r="C44" s="10"/>
      <c r="D44" s="10"/>
      <c r="E44" s="10"/>
      <c r="F44" s="10"/>
      <c r="G44" s="10"/>
      <c r="H44" s="10"/>
      <c r="I44" s="10"/>
      <c r="J44" s="10"/>
      <c r="K44" s="10"/>
      <c r="L44" s="10"/>
      <c r="M44" s="10"/>
      <c r="N44" s="10"/>
      <c r="O44" s="10"/>
    </row>
    <row r="45" spans="1:16" s="25" customFormat="1" ht="13.5" customHeight="1">
      <c r="A45" s="12"/>
      <c r="C45" s="14"/>
      <c r="D45" s="11"/>
      <c r="E45" s="11"/>
      <c r="F45" s="11"/>
      <c r="G45" s="12"/>
      <c r="H45" s="12"/>
      <c r="I45" s="13" t="s">
        <v>23</v>
      </c>
      <c r="J45" s="14"/>
      <c r="K45" s="11"/>
      <c r="L45" s="11"/>
      <c r="M45" s="12"/>
      <c r="N45" s="12"/>
      <c r="O45" s="12"/>
      <c r="P45" s="63"/>
    </row>
    <row r="46" spans="1:16" s="25" customFormat="1" ht="12.75">
      <c r="A46" s="12"/>
      <c r="B46" s="24" t="s">
        <v>22</v>
      </c>
      <c r="C46" s="14"/>
      <c r="D46" s="11"/>
      <c r="E46" s="11"/>
      <c r="F46" s="11"/>
      <c r="G46" s="12"/>
      <c r="H46" s="12"/>
      <c r="I46" s="15" t="s">
        <v>24</v>
      </c>
      <c r="J46" s="12"/>
      <c r="K46" s="12"/>
      <c r="L46" s="16"/>
      <c r="M46" s="12"/>
      <c r="N46" s="12"/>
      <c r="O46" s="12"/>
      <c r="P46" s="63"/>
    </row>
    <row r="47" spans="1:16" s="25" customFormat="1" ht="12.75">
      <c r="A47" s="12"/>
      <c r="B47" s="24"/>
      <c r="C47" s="14"/>
      <c r="D47" s="11"/>
      <c r="E47" s="11"/>
      <c r="F47" s="11"/>
      <c r="G47" s="12"/>
      <c r="H47" s="12"/>
      <c r="I47" s="15"/>
      <c r="J47" s="12"/>
      <c r="K47" s="12"/>
      <c r="L47" s="16"/>
      <c r="M47" s="12"/>
      <c r="N47" s="12"/>
      <c r="O47" s="12"/>
      <c r="P47" s="63"/>
    </row>
    <row r="48" spans="1:16" s="25" customFormat="1" ht="12.75">
      <c r="A48" s="12"/>
      <c r="B48" s="16" t="s">
        <v>138</v>
      </c>
      <c r="C48" s="14"/>
      <c r="D48" s="11"/>
      <c r="E48" s="11"/>
      <c r="F48" s="11"/>
      <c r="G48" s="12"/>
      <c r="H48" s="12"/>
      <c r="I48" s="16" t="s">
        <v>138</v>
      </c>
      <c r="J48" s="12"/>
      <c r="K48" s="12"/>
      <c r="L48" s="12"/>
      <c r="M48" s="12"/>
      <c r="N48" s="12"/>
      <c r="O48" s="12"/>
      <c r="P48" s="63"/>
    </row>
  </sheetData>
  <sheetProtection/>
  <mergeCells count="4">
    <mergeCell ref="A43:O43"/>
    <mergeCell ref="E2:I2"/>
    <mergeCell ref="K2:O2"/>
    <mergeCell ref="A33:E33"/>
  </mergeCells>
  <printOptions horizontalCentered="1"/>
  <pageMargins left="0.31496062992125984" right="0.1968503937007874" top="0.5905511811023623" bottom="0.7480314960629921" header="0.35433070866141736" footer="0.35433070866141736"/>
  <pageSetup horizontalDpi="600" verticalDpi="600" orientation="landscape" paperSize="9" scale="60" r:id="rId1"/>
  <headerFooter alignWithMargins="0">
    <oddFooter>&amp;CLapa &amp;P no &amp;N</oddFooter>
  </headerFooter>
</worksheet>
</file>

<file path=xl/worksheets/sheet30.xml><?xml version="1.0" encoding="utf-8"?>
<worksheet xmlns="http://schemas.openxmlformats.org/spreadsheetml/2006/main" xmlns:r="http://schemas.openxmlformats.org/officeDocument/2006/relationships">
  <dimension ref="A1:IC42"/>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377</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206" customFormat="1" ht="17.25" customHeight="1">
      <c r="A4" s="286" t="s">
        <v>386</v>
      </c>
      <c r="B4" s="287"/>
      <c r="C4" s="287"/>
      <c r="D4" s="287"/>
      <c r="E4" s="288"/>
      <c r="F4" s="216"/>
      <c r="G4" s="217"/>
      <c r="H4" s="216"/>
      <c r="I4" s="218"/>
      <c r="J4" s="218"/>
      <c r="K4" s="218"/>
      <c r="L4" s="218"/>
      <c r="M4" s="218"/>
      <c r="N4" s="216"/>
      <c r="O4" s="216"/>
      <c r="P4" s="216"/>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row>
    <row r="5" spans="1:237" s="79" customFormat="1" ht="17.25" customHeight="1">
      <c r="A5" s="277" t="s">
        <v>387</v>
      </c>
      <c r="B5" s="278"/>
      <c r="C5" s="278"/>
      <c r="D5" s="278"/>
      <c r="E5" s="279"/>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171">
        <v>1</v>
      </c>
      <c r="B6" s="172" t="s">
        <v>388</v>
      </c>
      <c r="C6" s="173" t="s">
        <v>2</v>
      </c>
      <c r="D6" s="174">
        <v>55.7</v>
      </c>
      <c r="E6" s="175"/>
      <c r="F6" s="141"/>
      <c r="G6" s="110"/>
      <c r="H6" s="158"/>
      <c r="I6" s="141"/>
      <c r="J6" s="141"/>
      <c r="K6" s="141"/>
      <c r="L6" s="141"/>
      <c r="M6" s="141"/>
      <c r="N6" s="141"/>
      <c r="O6" s="141"/>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171">
        <v>2</v>
      </c>
      <c r="B7" s="172" t="s">
        <v>389</v>
      </c>
      <c r="C7" s="173" t="s">
        <v>2</v>
      </c>
      <c r="D7" s="174">
        <v>30.7</v>
      </c>
      <c r="E7" s="175"/>
      <c r="F7" s="141"/>
      <c r="G7" s="110"/>
      <c r="H7" s="158"/>
      <c r="I7" s="141"/>
      <c r="J7" s="141"/>
      <c r="K7" s="141"/>
      <c r="L7" s="141"/>
      <c r="M7" s="141"/>
      <c r="N7" s="141"/>
      <c r="O7" s="141"/>
      <c r="P7" s="141"/>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25.5">
      <c r="A8" s="171">
        <v>3</v>
      </c>
      <c r="B8" s="172" t="s">
        <v>232</v>
      </c>
      <c r="C8" s="173" t="s">
        <v>2</v>
      </c>
      <c r="D8" s="174">
        <v>2.5</v>
      </c>
      <c r="E8" s="175"/>
      <c r="F8" s="141"/>
      <c r="G8" s="110"/>
      <c r="H8" s="158"/>
      <c r="I8" s="141"/>
      <c r="J8" s="141"/>
      <c r="K8" s="141"/>
      <c r="L8" s="141"/>
      <c r="M8" s="141"/>
      <c r="N8" s="141"/>
      <c r="O8" s="141"/>
      <c r="P8" s="141"/>
      <c r="Q8" s="239"/>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25.5">
      <c r="A9" s="171">
        <v>4</v>
      </c>
      <c r="B9" s="172" t="s">
        <v>390</v>
      </c>
      <c r="C9" s="173" t="s">
        <v>2</v>
      </c>
      <c r="D9" s="174">
        <v>18.9</v>
      </c>
      <c r="E9" s="175"/>
      <c r="F9" s="141"/>
      <c r="G9" s="110"/>
      <c r="H9" s="158"/>
      <c r="I9" s="141"/>
      <c r="J9" s="141"/>
      <c r="K9" s="141"/>
      <c r="L9" s="141"/>
      <c r="M9" s="141"/>
      <c r="N9" s="141"/>
      <c r="O9" s="141"/>
      <c r="P9" s="141"/>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16" s="70" customFormat="1" ht="38.25">
      <c r="A10" s="171">
        <v>5</v>
      </c>
      <c r="B10" s="177" t="s">
        <v>236</v>
      </c>
      <c r="C10" s="173" t="s">
        <v>56</v>
      </c>
      <c r="D10" s="176">
        <v>4.2</v>
      </c>
      <c r="E10" s="175"/>
      <c r="F10" s="141"/>
      <c r="G10" s="110"/>
      <c r="H10" s="158"/>
      <c r="I10" s="141"/>
      <c r="J10" s="141"/>
      <c r="K10" s="141"/>
      <c r="L10" s="141"/>
      <c r="M10" s="141"/>
      <c r="N10" s="141"/>
      <c r="O10" s="141"/>
      <c r="P10" s="141"/>
    </row>
    <row r="11" spans="1:16" s="70" customFormat="1" ht="38.25">
      <c r="A11" s="171">
        <v>6</v>
      </c>
      <c r="B11" s="177" t="s">
        <v>237</v>
      </c>
      <c r="C11" s="173" t="s">
        <v>56</v>
      </c>
      <c r="D11" s="176">
        <v>2</v>
      </c>
      <c r="E11" s="175"/>
      <c r="F11" s="141"/>
      <c r="G11" s="110"/>
      <c r="H11" s="158"/>
      <c r="I11" s="141"/>
      <c r="J11" s="141"/>
      <c r="K11" s="141"/>
      <c r="L11" s="141"/>
      <c r="M11" s="141"/>
      <c r="N11" s="141"/>
      <c r="O11" s="141"/>
      <c r="P11" s="141"/>
    </row>
    <row r="12" spans="1:16" s="70" customFormat="1" ht="25.5">
      <c r="A12" s="171">
        <v>7</v>
      </c>
      <c r="B12" s="177" t="s">
        <v>238</v>
      </c>
      <c r="C12" s="173" t="s">
        <v>56</v>
      </c>
      <c r="D12" s="178">
        <v>1</v>
      </c>
      <c r="E12" s="179"/>
      <c r="F12" s="141"/>
      <c r="G12" s="110"/>
      <c r="H12" s="158"/>
      <c r="I12" s="141"/>
      <c r="J12" s="141"/>
      <c r="K12" s="141"/>
      <c r="L12" s="141"/>
      <c r="M12" s="141"/>
      <c r="N12" s="141"/>
      <c r="O12" s="141"/>
      <c r="P12" s="141"/>
    </row>
    <row r="13" spans="1:16" s="70" customFormat="1" ht="25.5">
      <c r="A13" s="171">
        <v>8</v>
      </c>
      <c r="B13" s="177" t="s">
        <v>239</v>
      </c>
      <c r="C13" s="180" t="s">
        <v>56</v>
      </c>
      <c r="D13" s="178">
        <v>3</v>
      </c>
      <c r="E13" s="181"/>
      <c r="F13" s="141"/>
      <c r="G13" s="110"/>
      <c r="H13" s="158"/>
      <c r="I13" s="141"/>
      <c r="J13" s="141"/>
      <c r="K13" s="141"/>
      <c r="L13" s="141"/>
      <c r="M13" s="141"/>
      <c r="N13" s="141"/>
      <c r="O13" s="141"/>
      <c r="P13" s="141"/>
    </row>
    <row r="14" spans="1:16" s="70" customFormat="1" ht="12.75">
      <c r="A14" s="171">
        <v>9</v>
      </c>
      <c r="B14" s="182" t="s">
        <v>241</v>
      </c>
      <c r="C14" s="180" t="s">
        <v>14</v>
      </c>
      <c r="D14" s="183">
        <v>4</v>
      </c>
      <c r="E14" s="184"/>
      <c r="F14" s="141"/>
      <c r="G14" s="110"/>
      <c r="H14" s="158"/>
      <c r="I14" s="141"/>
      <c r="J14" s="141"/>
      <c r="K14" s="141"/>
      <c r="L14" s="141"/>
      <c r="M14" s="141"/>
      <c r="N14" s="141"/>
      <c r="O14" s="141"/>
      <c r="P14" s="141"/>
    </row>
    <row r="15" spans="1:16" s="70" customFormat="1" ht="12.75">
      <c r="A15" s="171">
        <v>10</v>
      </c>
      <c r="B15" s="182" t="s">
        <v>242</v>
      </c>
      <c r="C15" s="173" t="s">
        <v>5</v>
      </c>
      <c r="D15" s="185">
        <v>1</v>
      </c>
      <c r="E15" s="184"/>
      <c r="F15" s="141"/>
      <c r="G15" s="110"/>
      <c r="H15" s="158"/>
      <c r="I15" s="141"/>
      <c r="J15" s="141"/>
      <c r="K15" s="141"/>
      <c r="L15" s="141"/>
      <c r="M15" s="141"/>
      <c r="N15" s="141"/>
      <c r="O15" s="141"/>
      <c r="P15" s="141"/>
    </row>
    <row r="16" spans="1:16" s="78" customFormat="1" ht="38.25">
      <c r="A16" s="171">
        <v>11</v>
      </c>
      <c r="B16" s="186" t="s">
        <v>243</v>
      </c>
      <c r="C16" s="199" t="s">
        <v>14</v>
      </c>
      <c r="D16" s="188">
        <v>4</v>
      </c>
      <c r="E16" s="175"/>
      <c r="F16" s="141"/>
      <c r="G16" s="110"/>
      <c r="H16" s="158"/>
      <c r="I16" s="141"/>
      <c r="J16" s="141"/>
      <c r="K16" s="141"/>
      <c r="L16" s="141"/>
      <c r="M16" s="141"/>
      <c r="N16" s="141"/>
      <c r="O16" s="141"/>
      <c r="P16" s="141"/>
    </row>
    <row r="17" spans="1:16" s="78" customFormat="1" ht="12.75">
      <c r="A17" s="171">
        <v>12</v>
      </c>
      <c r="B17" s="182" t="s">
        <v>282</v>
      </c>
      <c r="C17" s="199" t="s">
        <v>6</v>
      </c>
      <c r="D17" s="188">
        <v>3</v>
      </c>
      <c r="E17" s="175"/>
      <c r="F17" s="141"/>
      <c r="G17" s="110"/>
      <c r="H17" s="158"/>
      <c r="I17" s="141"/>
      <c r="J17" s="141"/>
      <c r="K17" s="141"/>
      <c r="L17" s="141"/>
      <c r="M17" s="141"/>
      <c r="N17" s="141"/>
      <c r="O17" s="141"/>
      <c r="P17" s="141"/>
    </row>
    <row r="18" spans="1:16" s="78" customFormat="1" ht="38.25">
      <c r="A18" s="171">
        <v>13</v>
      </c>
      <c r="B18" s="186" t="s">
        <v>391</v>
      </c>
      <c r="C18" s="199" t="s">
        <v>14</v>
      </c>
      <c r="D18" s="188">
        <v>9</v>
      </c>
      <c r="E18" s="175"/>
      <c r="F18" s="141"/>
      <c r="G18" s="110"/>
      <c r="H18" s="158"/>
      <c r="I18" s="141"/>
      <c r="J18" s="141"/>
      <c r="K18" s="141"/>
      <c r="L18" s="141"/>
      <c r="M18" s="141"/>
      <c r="N18" s="141"/>
      <c r="O18" s="141"/>
      <c r="P18" s="141"/>
    </row>
    <row r="19" spans="1:16" s="78" customFormat="1" ht="25.5">
      <c r="A19" s="171">
        <v>14</v>
      </c>
      <c r="B19" s="186" t="s">
        <v>70</v>
      </c>
      <c r="C19" s="187" t="s">
        <v>2</v>
      </c>
      <c r="D19" s="190">
        <f>D6+D7</f>
        <v>86.4</v>
      </c>
      <c r="E19" s="181"/>
      <c r="F19" s="141"/>
      <c r="G19" s="110"/>
      <c r="H19" s="158"/>
      <c r="I19" s="141"/>
      <c r="J19" s="141"/>
      <c r="K19" s="141"/>
      <c r="L19" s="141"/>
      <c r="M19" s="141"/>
      <c r="N19" s="141"/>
      <c r="O19" s="141"/>
      <c r="P19" s="141"/>
    </row>
    <row r="20" spans="1:237" s="72" customFormat="1" ht="25.5">
      <c r="A20" s="171">
        <v>15</v>
      </c>
      <c r="B20" s="186" t="s">
        <v>71</v>
      </c>
      <c r="C20" s="187" t="s">
        <v>2</v>
      </c>
      <c r="D20" s="190">
        <f>D6+D7+D8+D9</f>
        <v>107.80000000000001</v>
      </c>
      <c r="E20" s="181"/>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5" customHeight="1">
      <c r="A21" s="171">
        <v>16</v>
      </c>
      <c r="B21" s="186" t="s">
        <v>392</v>
      </c>
      <c r="C21" s="187" t="s">
        <v>2</v>
      </c>
      <c r="D21" s="190">
        <v>3</v>
      </c>
      <c r="E21" s="181"/>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5" customHeight="1">
      <c r="A22" s="274" t="s">
        <v>74</v>
      </c>
      <c r="B22" s="275"/>
      <c r="C22" s="275"/>
      <c r="D22" s="275"/>
      <c r="E22" s="276"/>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14.25">
      <c r="A23" s="187">
        <v>1</v>
      </c>
      <c r="B23" s="91" t="s">
        <v>488</v>
      </c>
      <c r="C23" s="97" t="s">
        <v>80</v>
      </c>
      <c r="D23" s="197">
        <v>231.9</v>
      </c>
      <c r="E23" s="198"/>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14.25">
      <c r="A24" s="187">
        <v>2</v>
      </c>
      <c r="B24" s="91" t="s">
        <v>489</v>
      </c>
      <c r="C24" s="97" t="s">
        <v>80</v>
      </c>
      <c r="D24" s="197">
        <v>231.9</v>
      </c>
      <c r="E24" s="198"/>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 customHeight="1">
      <c r="A25" s="187">
        <v>3</v>
      </c>
      <c r="B25" s="186" t="s">
        <v>131</v>
      </c>
      <c r="C25" s="196" t="s">
        <v>80</v>
      </c>
      <c r="D25" s="197">
        <v>10.7</v>
      </c>
      <c r="E25" s="196"/>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25.5">
      <c r="A26" s="187">
        <v>4</v>
      </c>
      <c r="B26" s="186" t="s">
        <v>492</v>
      </c>
      <c r="C26" s="196" t="s">
        <v>80</v>
      </c>
      <c r="D26" s="197">
        <f>D23</f>
        <v>231.9</v>
      </c>
      <c r="E26" s="196"/>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25.5">
      <c r="A27" s="187">
        <v>5</v>
      </c>
      <c r="B27" s="186" t="s">
        <v>493</v>
      </c>
      <c r="C27" s="97" t="s">
        <v>80</v>
      </c>
      <c r="D27" s="197">
        <v>231.9</v>
      </c>
      <c r="E27" s="196"/>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25.5">
      <c r="A28" s="187">
        <v>6</v>
      </c>
      <c r="B28" s="186" t="s">
        <v>255</v>
      </c>
      <c r="C28" s="196" t="s">
        <v>80</v>
      </c>
      <c r="D28" s="197">
        <f>D25</f>
        <v>10.7</v>
      </c>
      <c r="E28" s="196"/>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4.25">
      <c r="A29" s="187">
        <v>7</v>
      </c>
      <c r="B29" s="186" t="s">
        <v>148</v>
      </c>
      <c r="C29" s="196" t="s">
        <v>76</v>
      </c>
      <c r="D29" s="197">
        <v>425.4</v>
      </c>
      <c r="E29" s="198"/>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25.5">
      <c r="A30" s="187">
        <v>8</v>
      </c>
      <c r="B30" s="186" t="s">
        <v>257</v>
      </c>
      <c r="C30" s="196" t="s">
        <v>76</v>
      </c>
      <c r="D30" s="197">
        <v>97.1</v>
      </c>
      <c r="E30" s="196"/>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38.25">
      <c r="A31" s="187">
        <v>9</v>
      </c>
      <c r="B31" s="186" t="s">
        <v>486</v>
      </c>
      <c r="C31" s="196" t="s">
        <v>76</v>
      </c>
      <c r="D31" s="197">
        <f>D29-D30-D32</f>
        <v>301.19999999999993</v>
      </c>
      <c r="E31" s="196"/>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25.5">
      <c r="A32" s="187">
        <v>10</v>
      </c>
      <c r="B32" s="186" t="s">
        <v>495</v>
      </c>
      <c r="C32" s="196" t="s">
        <v>76</v>
      </c>
      <c r="D32" s="197">
        <v>27.1</v>
      </c>
      <c r="E32" s="196"/>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38.25">
      <c r="A33" s="187">
        <v>11</v>
      </c>
      <c r="B33" s="186" t="s">
        <v>258</v>
      </c>
      <c r="C33" s="196" t="s">
        <v>2</v>
      </c>
      <c r="D33" s="197">
        <v>107.8</v>
      </c>
      <c r="E33" s="196"/>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5" customHeight="1">
      <c r="A34" s="187">
        <v>12</v>
      </c>
      <c r="B34" s="186" t="s">
        <v>81</v>
      </c>
      <c r="C34" s="196" t="s">
        <v>2</v>
      </c>
      <c r="D34" s="197">
        <f>D6+D7+D8+D9</f>
        <v>107.80000000000001</v>
      </c>
      <c r="E34" s="196"/>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2:16" ht="12.75">
      <c r="B35"/>
      <c r="D35"/>
      <c r="E35" s="4"/>
      <c r="F35" s="4"/>
      <c r="G35" s="5"/>
      <c r="H35" s="5"/>
      <c r="I35" s="26"/>
      <c r="J35" s="27" t="s">
        <v>20</v>
      </c>
      <c r="K35" s="111"/>
      <c r="L35" s="111"/>
      <c r="M35" s="111"/>
      <c r="N35" s="111"/>
      <c r="O35" s="111"/>
      <c r="P35" s="112"/>
    </row>
    <row r="36" spans="1:7" s="9" customFormat="1" ht="14.25">
      <c r="A36" s="21" t="s">
        <v>21</v>
      </c>
      <c r="B36" s="22"/>
      <c r="C36" s="7"/>
      <c r="D36" s="7"/>
      <c r="E36" s="7"/>
      <c r="F36" s="7"/>
      <c r="G36" s="8"/>
    </row>
    <row r="37" spans="1:15" s="9" customFormat="1" ht="29.25" customHeight="1">
      <c r="A37" s="269" t="s">
        <v>481</v>
      </c>
      <c r="B37" s="269"/>
      <c r="C37" s="269"/>
      <c r="D37" s="269"/>
      <c r="E37" s="269"/>
      <c r="F37" s="269"/>
      <c r="G37" s="269"/>
      <c r="H37" s="269"/>
      <c r="I37" s="269"/>
      <c r="J37" s="269"/>
      <c r="K37" s="269"/>
      <c r="L37" s="269"/>
      <c r="M37" s="269"/>
      <c r="N37" s="269"/>
      <c r="O37" s="269"/>
    </row>
    <row r="38" spans="1:15" s="9" customFormat="1" ht="12" customHeight="1">
      <c r="A38" s="10"/>
      <c r="B38" s="23"/>
      <c r="C38" s="10"/>
      <c r="D38" s="10"/>
      <c r="E38" s="10"/>
      <c r="F38" s="10"/>
      <c r="G38" s="10"/>
      <c r="H38" s="10"/>
      <c r="I38" s="10"/>
      <c r="J38" s="10"/>
      <c r="K38" s="10"/>
      <c r="L38" s="10"/>
      <c r="M38" s="10"/>
      <c r="N38" s="10"/>
      <c r="O38" s="10"/>
    </row>
    <row r="39" spans="1:16" s="25" customFormat="1" ht="13.5" customHeight="1">
      <c r="A39" s="12"/>
      <c r="C39" s="14"/>
      <c r="D39" s="11"/>
      <c r="E39" s="11"/>
      <c r="F39" s="11"/>
      <c r="G39" s="12"/>
      <c r="H39" s="12"/>
      <c r="I39" s="13" t="s">
        <v>23</v>
      </c>
      <c r="J39" s="14"/>
      <c r="K39" s="11"/>
      <c r="L39" s="11"/>
      <c r="M39" s="12"/>
      <c r="N39" s="12"/>
      <c r="O39" s="12"/>
      <c r="P39" s="63"/>
    </row>
    <row r="40" spans="1:16" s="25" customFormat="1" ht="12.75">
      <c r="A40" s="12"/>
      <c r="B40" s="24" t="s">
        <v>22</v>
      </c>
      <c r="C40" s="14"/>
      <c r="D40" s="11"/>
      <c r="E40" s="11"/>
      <c r="F40" s="11"/>
      <c r="G40" s="12"/>
      <c r="H40" s="12"/>
      <c r="I40" s="15" t="s">
        <v>24</v>
      </c>
      <c r="J40" s="12"/>
      <c r="K40" s="12"/>
      <c r="L40" s="16"/>
      <c r="M40" s="12"/>
      <c r="N40" s="12"/>
      <c r="O40" s="12"/>
      <c r="P40" s="63"/>
    </row>
    <row r="41" spans="1:16" s="25" customFormat="1" ht="12.75">
      <c r="A41" s="12"/>
      <c r="B41" s="24"/>
      <c r="C41" s="14"/>
      <c r="D41" s="11"/>
      <c r="E41" s="11"/>
      <c r="F41" s="11"/>
      <c r="G41" s="12"/>
      <c r="H41" s="12"/>
      <c r="I41" s="15"/>
      <c r="J41" s="12"/>
      <c r="K41" s="12"/>
      <c r="L41" s="16"/>
      <c r="M41" s="12"/>
      <c r="N41" s="12"/>
      <c r="O41" s="12"/>
      <c r="P41" s="63"/>
    </row>
    <row r="42" spans="1:16" s="25" customFormat="1" ht="12.75">
      <c r="A42" s="12"/>
      <c r="B42" s="16" t="s">
        <v>138</v>
      </c>
      <c r="C42" s="14"/>
      <c r="D42" s="11"/>
      <c r="E42" s="11"/>
      <c r="F42" s="11"/>
      <c r="G42" s="12"/>
      <c r="H42" s="12"/>
      <c r="I42" s="16" t="s">
        <v>138</v>
      </c>
      <c r="J42" s="12"/>
      <c r="K42" s="12"/>
      <c r="L42" s="12"/>
      <c r="M42" s="12"/>
      <c r="N42" s="12"/>
      <c r="O42" s="12"/>
      <c r="P42" s="63"/>
    </row>
  </sheetData>
  <sheetProtection/>
  <mergeCells count="6">
    <mergeCell ref="E2:I2"/>
    <mergeCell ref="K2:O2"/>
    <mergeCell ref="A4:E4"/>
    <mergeCell ref="A5:E5"/>
    <mergeCell ref="A22:E22"/>
    <mergeCell ref="A37:O37"/>
  </mergeCells>
  <printOptions/>
  <pageMargins left="0.3937007874015748" right="0.3937007874015748" top="0.984251968503937" bottom="0.984251968503937" header="0.31496062992125984" footer="0.31496062992125984"/>
  <pageSetup horizontalDpi="600" verticalDpi="600" orientation="landscape" paperSize="9" scale="60" r:id="rId1"/>
  <headerFooter>
    <oddFooter>&amp;CLapa &amp;P no &amp;N</oddFooter>
  </headerFooter>
</worksheet>
</file>

<file path=xl/worksheets/sheet31.xml><?xml version="1.0" encoding="utf-8"?>
<worksheet xmlns="http://schemas.openxmlformats.org/spreadsheetml/2006/main" xmlns:r="http://schemas.openxmlformats.org/officeDocument/2006/relationships">
  <dimension ref="A1:IC34"/>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378</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206" customFormat="1" ht="17.25" customHeight="1">
      <c r="A4" s="286" t="s">
        <v>386</v>
      </c>
      <c r="B4" s="287"/>
      <c r="C4" s="287"/>
      <c r="D4" s="287"/>
      <c r="E4" s="288"/>
      <c r="F4" s="216"/>
      <c r="G4" s="217"/>
      <c r="H4" s="216"/>
      <c r="I4" s="218"/>
      <c r="J4" s="218"/>
      <c r="K4" s="218"/>
      <c r="L4" s="218"/>
      <c r="M4" s="218"/>
      <c r="N4" s="216"/>
      <c r="O4" s="216"/>
      <c r="P4" s="216"/>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row>
    <row r="5" spans="1:16" s="78" customFormat="1" ht="17.25" customHeight="1">
      <c r="A5" s="277" t="s">
        <v>393</v>
      </c>
      <c r="B5" s="278"/>
      <c r="C5" s="278"/>
      <c r="D5" s="278"/>
      <c r="E5" s="279"/>
      <c r="F5" s="141"/>
      <c r="G5" s="110"/>
      <c r="H5" s="158"/>
      <c r="I5" s="141"/>
      <c r="J5" s="141"/>
      <c r="K5" s="141"/>
      <c r="L5" s="141"/>
      <c r="M5" s="141"/>
      <c r="N5" s="141"/>
      <c r="O5" s="141"/>
      <c r="P5" s="141"/>
    </row>
    <row r="6" spans="1:16" s="78" customFormat="1" ht="25.5">
      <c r="A6" s="171">
        <v>1</v>
      </c>
      <c r="B6" s="172" t="s">
        <v>307</v>
      </c>
      <c r="C6" s="173" t="s">
        <v>2</v>
      </c>
      <c r="D6" s="174">
        <v>45.6</v>
      </c>
      <c r="E6" s="175"/>
      <c r="F6" s="141"/>
      <c r="G6" s="110"/>
      <c r="H6" s="158"/>
      <c r="I6" s="141"/>
      <c r="J6" s="141"/>
      <c r="K6" s="141"/>
      <c r="L6" s="141"/>
      <c r="M6" s="141"/>
      <c r="N6" s="141"/>
      <c r="O6" s="141"/>
      <c r="P6" s="141"/>
    </row>
    <row r="7" spans="1:16" s="78" customFormat="1" ht="25.5">
      <c r="A7" s="171">
        <v>2</v>
      </c>
      <c r="B7" s="172" t="s">
        <v>292</v>
      </c>
      <c r="C7" s="173" t="s">
        <v>2</v>
      </c>
      <c r="D7" s="174">
        <v>7.4</v>
      </c>
      <c r="E7" s="175"/>
      <c r="F7" s="141"/>
      <c r="G7" s="110"/>
      <c r="H7" s="158"/>
      <c r="I7" s="141"/>
      <c r="J7" s="141"/>
      <c r="K7" s="141"/>
      <c r="L7" s="141"/>
      <c r="M7" s="141"/>
      <c r="N7" s="141"/>
      <c r="O7" s="141"/>
      <c r="P7" s="141"/>
    </row>
    <row r="8" spans="1:16" s="78" customFormat="1" ht="25.5">
      <c r="A8" s="171">
        <v>3</v>
      </c>
      <c r="B8" s="172" t="s">
        <v>233</v>
      </c>
      <c r="C8" s="173" t="s">
        <v>2</v>
      </c>
      <c r="D8" s="174">
        <v>2.7</v>
      </c>
      <c r="E8" s="175"/>
      <c r="F8" s="141"/>
      <c r="G8" s="110"/>
      <c r="H8" s="158"/>
      <c r="I8" s="141"/>
      <c r="J8" s="141"/>
      <c r="K8" s="141"/>
      <c r="L8" s="141"/>
      <c r="M8" s="141"/>
      <c r="N8" s="141"/>
      <c r="O8" s="141"/>
      <c r="P8" s="141"/>
    </row>
    <row r="9" spans="1:16" s="78" customFormat="1" ht="51.75" customHeight="1">
      <c r="A9" s="171">
        <v>4</v>
      </c>
      <c r="B9" s="177" t="s">
        <v>236</v>
      </c>
      <c r="C9" s="173" t="s">
        <v>56</v>
      </c>
      <c r="D9" s="176">
        <v>2</v>
      </c>
      <c r="E9" s="175"/>
      <c r="F9" s="141"/>
      <c r="G9" s="110"/>
      <c r="H9" s="158"/>
      <c r="I9" s="141"/>
      <c r="J9" s="141"/>
      <c r="K9" s="141"/>
      <c r="L9" s="141"/>
      <c r="M9" s="141"/>
      <c r="N9" s="141"/>
      <c r="O9" s="141"/>
      <c r="P9" s="141"/>
    </row>
    <row r="10" spans="1:16" s="78" customFormat="1" ht="12.75">
      <c r="A10" s="171">
        <v>5</v>
      </c>
      <c r="B10" s="182" t="s">
        <v>241</v>
      </c>
      <c r="C10" s="180" t="s">
        <v>14</v>
      </c>
      <c r="D10" s="183">
        <v>2</v>
      </c>
      <c r="E10" s="184"/>
      <c r="F10" s="141"/>
      <c r="G10" s="110"/>
      <c r="H10" s="158"/>
      <c r="I10" s="141"/>
      <c r="J10" s="141"/>
      <c r="K10" s="141"/>
      <c r="L10" s="141"/>
      <c r="M10" s="141"/>
      <c r="N10" s="141"/>
      <c r="O10" s="141"/>
      <c r="P10" s="141"/>
    </row>
    <row r="11" spans="1:16" s="78" customFormat="1" ht="38.25">
      <c r="A11" s="171">
        <v>6</v>
      </c>
      <c r="B11" s="186" t="s">
        <v>243</v>
      </c>
      <c r="C11" s="199" t="s">
        <v>14</v>
      </c>
      <c r="D11" s="188">
        <v>1</v>
      </c>
      <c r="E11" s="175"/>
      <c r="F11" s="141"/>
      <c r="G11" s="110"/>
      <c r="H11" s="158"/>
      <c r="I11" s="141"/>
      <c r="J11" s="141"/>
      <c r="K11" s="141"/>
      <c r="L11" s="141"/>
      <c r="M11" s="141"/>
      <c r="N11" s="141"/>
      <c r="O11" s="141"/>
      <c r="P11" s="141"/>
    </row>
    <row r="12" spans="1:237" s="72" customFormat="1" ht="36" customHeight="1">
      <c r="A12" s="171">
        <v>7</v>
      </c>
      <c r="B12" s="186" t="s">
        <v>70</v>
      </c>
      <c r="C12" s="187" t="s">
        <v>2</v>
      </c>
      <c r="D12" s="190">
        <f>D6+D7</f>
        <v>53</v>
      </c>
      <c r="E12" s="181"/>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25.5">
      <c r="A13" s="171">
        <v>8</v>
      </c>
      <c r="B13" s="186" t="s">
        <v>71</v>
      </c>
      <c r="C13" s="187" t="s">
        <v>2</v>
      </c>
      <c r="D13" s="190">
        <f>D6+D7+D8</f>
        <v>55.7</v>
      </c>
      <c r="E13" s="181"/>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5" customHeight="1">
      <c r="A14" s="274" t="s">
        <v>74</v>
      </c>
      <c r="B14" s="275"/>
      <c r="C14" s="275"/>
      <c r="D14" s="275"/>
      <c r="E14" s="276"/>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4.25">
      <c r="A15" s="187">
        <v>1</v>
      </c>
      <c r="B15" s="91" t="s">
        <v>488</v>
      </c>
      <c r="C15" s="97" t="s">
        <v>80</v>
      </c>
      <c r="D15" s="197">
        <v>114</v>
      </c>
      <c r="E15" s="198"/>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4.25">
      <c r="A16" s="187">
        <v>2</v>
      </c>
      <c r="B16" s="91" t="s">
        <v>489</v>
      </c>
      <c r="C16" s="97" t="s">
        <v>80</v>
      </c>
      <c r="D16" s="197">
        <v>114</v>
      </c>
      <c r="E16" s="198"/>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5" customHeight="1">
      <c r="A17" s="187">
        <v>3</v>
      </c>
      <c r="B17" s="186" t="s">
        <v>131</v>
      </c>
      <c r="C17" s="196" t="s">
        <v>80</v>
      </c>
      <c r="D17" s="197">
        <v>46</v>
      </c>
      <c r="E17" s="196"/>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25.5">
      <c r="A18" s="187">
        <v>4</v>
      </c>
      <c r="B18" s="186" t="s">
        <v>492</v>
      </c>
      <c r="C18" s="196" t="s">
        <v>80</v>
      </c>
      <c r="D18" s="197">
        <v>114</v>
      </c>
      <c r="E18" s="196"/>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25.5">
      <c r="A19" s="187">
        <v>5</v>
      </c>
      <c r="B19" s="186" t="s">
        <v>493</v>
      </c>
      <c r="C19" s="97" t="s">
        <v>80</v>
      </c>
      <c r="D19" s="197">
        <v>114</v>
      </c>
      <c r="E19" s="196"/>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25.5">
      <c r="A20" s="187">
        <v>6</v>
      </c>
      <c r="B20" s="186" t="s">
        <v>255</v>
      </c>
      <c r="C20" s="196" t="s">
        <v>80</v>
      </c>
      <c r="D20" s="197">
        <f>D17</f>
        <v>46</v>
      </c>
      <c r="E20" s="196"/>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4.25">
      <c r="A21" s="187">
        <v>7</v>
      </c>
      <c r="B21" s="186" t="s">
        <v>256</v>
      </c>
      <c r="C21" s="196" t="s">
        <v>76</v>
      </c>
      <c r="D21" s="197">
        <v>214.5</v>
      </c>
      <c r="E21" s="198"/>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25.5">
      <c r="A22" s="187">
        <v>8</v>
      </c>
      <c r="B22" s="186" t="s">
        <v>257</v>
      </c>
      <c r="C22" s="196" t="s">
        <v>76</v>
      </c>
      <c r="D22" s="197">
        <v>50.2</v>
      </c>
      <c r="E22" s="196"/>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38.25">
      <c r="A23" s="187">
        <v>9</v>
      </c>
      <c r="B23" s="186" t="s">
        <v>494</v>
      </c>
      <c r="C23" s="196" t="s">
        <v>76</v>
      </c>
      <c r="D23" s="197">
        <f>D21-D22-D24</f>
        <v>158.9</v>
      </c>
      <c r="E23" s="196"/>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87">
        <v>10</v>
      </c>
      <c r="B24" s="186" t="s">
        <v>485</v>
      </c>
      <c r="C24" s="196" t="s">
        <v>76</v>
      </c>
      <c r="D24" s="197">
        <f>1.5*1.8*2</f>
        <v>5.4</v>
      </c>
      <c r="E24" s="196"/>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38.25">
      <c r="A25" s="187">
        <v>11</v>
      </c>
      <c r="B25" s="186" t="s">
        <v>258</v>
      </c>
      <c r="C25" s="196" t="s">
        <v>2</v>
      </c>
      <c r="D25" s="197">
        <v>55.7</v>
      </c>
      <c r="E25" s="196"/>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5" customHeight="1">
      <c r="A26" s="187">
        <v>12</v>
      </c>
      <c r="B26" s="186" t="s">
        <v>81</v>
      </c>
      <c r="C26" s="196" t="s">
        <v>2</v>
      </c>
      <c r="D26" s="197">
        <f>D6+D7+D8</f>
        <v>55.7</v>
      </c>
      <c r="E26" s="196"/>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2:16" ht="12.75">
      <c r="B27"/>
      <c r="D27"/>
      <c r="E27" s="4"/>
      <c r="F27" s="4"/>
      <c r="G27" s="5"/>
      <c r="H27" s="5"/>
      <c r="I27" s="26"/>
      <c r="J27" s="27" t="s">
        <v>20</v>
      </c>
      <c r="K27" s="111"/>
      <c r="L27" s="111"/>
      <c r="M27" s="111"/>
      <c r="N27" s="111"/>
      <c r="O27" s="111"/>
      <c r="P27" s="112"/>
    </row>
    <row r="28" spans="1:7" s="9" customFormat="1" ht="14.25">
      <c r="A28" s="21" t="s">
        <v>21</v>
      </c>
      <c r="B28" s="22"/>
      <c r="C28" s="7"/>
      <c r="D28" s="7"/>
      <c r="E28" s="7"/>
      <c r="F28" s="7"/>
      <c r="G28" s="8"/>
    </row>
    <row r="29" spans="1:15" s="9" customFormat="1" ht="29.25" customHeight="1">
      <c r="A29" s="269" t="s">
        <v>481</v>
      </c>
      <c r="B29" s="269"/>
      <c r="C29" s="269"/>
      <c r="D29" s="269"/>
      <c r="E29" s="269"/>
      <c r="F29" s="269"/>
      <c r="G29" s="269"/>
      <c r="H29" s="269"/>
      <c r="I29" s="269"/>
      <c r="J29" s="269"/>
      <c r="K29" s="269"/>
      <c r="L29" s="269"/>
      <c r="M29" s="269"/>
      <c r="N29" s="269"/>
      <c r="O29" s="269"/>
    </row>
    <row r="30" spans="1:15" s="9" customFormat="1" ht="12" customHeight="1">
      <c r="A30" s="10"/>
      <c r="B30" s="23"/>
      <c r="C30" s="10"/>
      <c r="D30" s="10"/>
      <c r="E30" s="10"/>
      <c r="F30" s="10"/>
      <c r="G30" s="10"/>
      <c r="H30" s="10"/>
      <c r="I30" s="10"/>
      <c r="J30" s="10"/>
      <c r="K30" s="10"/>
      <c r="L30" s="10"/>
      <c r="M30" s="10"/>
      <c r="N30" s="10"/>
      <c r="O30" s="10"/>
    </row>
    <row r="31" spans="1:16" s="25" customFormat="1" ht="13.5" customHeight="1">
      <c r="A31" s="12"/>
      <c r="C31" s="14"/>
      <c r="D31" s="11"/>
      <c r="E31" s="11"/>
      <c r="F31" s="11"/>
      <c r="G31" s="12"/>
      <c r="H31" s="12"/>
      <c r="I31" s="13" t="s">
        <v>23</v>
      </c>
      <c r="J31" s="14"/>
      <c r="K31" s="11"/>
      <c r="L31" s="11"/>
      <c r="M31" s="12"/>
      <c r="N31" s="12"/>
      <c r="O31" s="12"/>
      <c r="P31" s="63"/>
    </row>
    <row r="32" spans="1:16" s="25" customFormat="1" ht="12.75">
      <c r="A32" s="12"/>
      <c r="B32" s="24" t="s">
        <v>22</v>
      </c>
      <c r="C32" s="14"/>
      <c r="D32" s="11"/>
      <c r="E32" s="11"/>
      <c r="F32" s="11"/>
      <c r="G32" s="12"/>
      <c r="H32" s="12"/>
      <c r="I32" s="15" t="s">
        <v>24</v>
      </c>
      <c r="J32" s="12"/>
      <c r="K32" s="12"/>
      <c r="L32" s="16"/>
      <c r="M32" s="12"/>
      <c r="N32" s="12"/>
      <c r="O32" s="12"/>
      <c r="P32" s="63"/>
    </row>
    <row r="33" spans="1:16" s="25" customFormat="1" ht="12.75">
      <c r="A33" s="12"/>
      <c r="B33" s="24"/>
      <c r="C33" s="14"/>
      <c r="D33" s="11"/>
      <c r="E33" s="11"/>
      <c r="F33" s="11"/>
      <c r="G33" s="12"/>
      <c r="H33" s="12"/>
      <c r="I33" s="15"/>
      <c r="J33" s="12"/>
      <c r="K33" s="12"/>
      <c r="L33" s="16"/>
      <c r="M33" s="12"/>
      <c r="N33" s="12"/>
      <c r="O33" s="12"/>
      <c r="P33" s="63"/>
    </row>
    <row r="34" spans="1:16" s="25" customFormat="1" ht="12.75">
      <c r="A34" s="12"/>
      <c r="B34" s="16" t="s">
        <v>138</v>
      </c>
      <c r="C34" s="14"/>
      <c r="D34" s="11"/>
      <c r="E34" s="11"/>
      <c r="F34" s="11"/>
      <c r="G34" s="12"/>
      <c r="H34" s="12"/>
      <c r="I34" s="16" t="s">
        <v>138</v>
      </c>
      <c r="J34" s="12"/>
      <c r="K34" s="12"/>
      <c r="L34" s="12"/>
      <c r="M34" s="12"/>
      <c r="N34" s="12"/>
      <c r="O34" s="12"/>
      <c r="P34" s="63"/>
    </row>
  </sheetData>
  <sheetProtection/>
  <mergeCells count="6">
    <mergeCell ref="E2:I2"/>
    <mergeCell ref="K2:O2"/>
    <mergeCell ref="A4:E4"/>
    <mergeCell ref="A5:E5"/>
    <mergeCell ref="A14:E14"/>
    <mergeCell ref="A29:O29"/>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32.xml><?xml version="1.0" encoding="utf-8"?>
<worksheet xmlns="http://schemas.openxmlformats.org/spreadsheetml/2006/main" xmlns:r="http://schemas.openxmlformats.org/officeDocument/2006/relationships">
  <dimension ref="A1:IC40"/>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379</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206" customFormat="1" ht="17.25" customHeight="1">
      <c r="A4" s="286" t="s">
        <v>386</v>
      </c>
      <c r="B4" s="287"/>
      <c r="C4" s="287"/>
      <c r="D4" s="287"/>
      <c r="E4" s="288"/>
      <c r="F4" s="216"/>
      <c r="G4" s="217"/>
      <c r="H4" s="216"/>
      <c r="I4" s="218"/>
      <c r="J4" s="218"/>
      <c r="K4" s="218"/>
      <c r="L4" s="218"/>
      <c r="M4" s="218"/>
      <c r="N4" s="216"/>
      <c r="O4" s="216"/>
      <c r="P4" s="216"/>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row>
    <row r="5" spans="1:16" s="78" customFormat="1" ht="15.75" customHeight="1">
      <c r="A5" s="277" t="s">
        <v>394</v>
      </c>
      <c r="B5" s="278"/>
      <c r="C5" s="278"/>
      <c r="D5" s="278"/>
      <c r="E5" s="279"/>
      <c r="F5" s="141"/>
      <c r="G5" s="110"/>
      <c r="H5" s="158"/>
      <c r="I5" s="141"/>
      <c r="J5" s="141"/>
      <c r="K5" s="141"/>
      <c r="L5" s="141"/>
      <c r="M5" s="141"/>
      <c r="N5" s="141"/>
      <c r="O5" s="141"/>
      <c r="P5" s="141"/>
    </row>
    <row r="6" spans="1:16" s="78" customFormat="1" ht="25.5">
      <c r="A6" s="171">
        <v>1</v>
      </c>
      <c r="B6" s="172" t="s">
        <v>291</v>
      </c>
      <c r="C6" s="173" t="s">
        <v>2</v>
      </c>
      <c r="D6" s="174">
        <v>14.8</v>
      </c>
      <c r="E6" s="175"/>
      <c r="F6" s="141"/>
      <c r="G6" s="110"/>
      <c r="H6" s="158"/>
      <c r="I6" s="141"/>
      <c r="J6" s="141"/>
      <c r="K6" s="141"/>
      <c r="L6" s="141"/>
      <c r="M6" s="141"/>
      <c r="N6" s="141"/>
      <c r="O6" s="141"/>
      <c r="P6" s="141"/>
    </row>
    <row r="7" spans="1:16" s="78" customFormat="1" ht="25.5">
      <c r="A7" s="171">
        <v>2</v>
      </c>
      <c r="B7" s="172" t="s">
        <v>395</v>
      </c>
      <c r="C7" s="173" t="s">
        <v>2</v>
      </c>
      <c r="D7" s="174">
        <v>24.1</v>
      </c>
      <c r="E7" s="175"/>
      <c r="F7" s="141"/>
      <c r="G7" s="110"/>
      <c r="H7" s="158"/>
      <c r="I7" s="141"/>
      <c r="J7" s="141"/>
      <c r="K7" s="141"/>
      <c r="L7" s="141"/>
      <c r="M7" s="141"/>
      <c r="N7" s="141"/>
      <c r="O7" s="141"/>
      <c r="P7" s="141"/>
    </row>
    <row r="8" spans="1:16" s="78" customFormat="1" ht="25.5">
      <c r="A8" s="171">
        <v>3</v>
      </c>
      <c r="B8" s="172" t="s">
        <v>232</v>
      </c>
      <c r="C8" s="173" t="s">
        <v>2</v>
      </c>
      <c r="D8" s="174">
        <v>4.5</v>
      </c>
      <c r="E8" s="175"/>
      <c r="F8" s="141"/>
      <c r="G8" s="110"/>
      <c r="H8" s="158"/>
      <c r="I8" s="141"/>
      <c r="J8" s="141"/>
      <c r="K8" s="141"/>
      <c r="L8" s="141"/>
      <c r="M8" s="141"/>
      <c r="N8" s="141"/>
      <c r="O8" s="141"/>
      <c r="P8" s="141"/>
    </row>
    <row r="9" spans="1:16" s="78" customFormat="1" ht="25.5">
      <c r="A9" s="171">
        <v>4</v>
      </c>
      <c r="B9" s="172" t="s">
        <v>233</v>
      </c>
      <c r="C9" s="173" t="s">
        <v>2</v>
      </c>
      <c r="D9" s="174">
        <v>5.7</v>
      </c>
      <c r="E9" s="175"/>
      <c r="F9" s="141"/>
      <c r="G9" s="110"/>
      <c r="H9" s="158"/>
      <c r="I9" s="141"/>
      <c r="J9" s="141"/>
      <c r="K9" s="141"/>
      <c r="L9" s="141"/>
      <c r="M9" s="141"/>
      <c r="N9" s="141"/>
      <c r="O9" s="141"/>
      <c r="P9" s="141"/>
    </row>
    <row r="10" spans="1:16" s="78" customFormat="1" ht="26.25" customHeight="1">
      <c r="A10" s="171">
        <v>5</v>
      </c>
      <c r="B10" s="177" t="s">
        <v>293</v>
      </c>
      <c r="C10" s="173" t="s">
        <v>56</v>
      </c>
      <c r="D10" s="176">
        <v>1</v>
      </c>
      <c r="E10" s="175"/>
      <c r="F10" s="141"/>
      <c r="G10" s="110"/>
      <c r="H10" s="158"/>
      <c r="I10" s="141"/>
      <c r="J10" s="141"/>
      <c r="K10" s="141"/>
      <c r="L10" s="141"/>
      <c r="M10" s="141"/>
      <c r="N10" s="141"/>
      <c r="O10" s="141"/>
      <c r="P10" s="141"/>
    </row>
    <row r="11" spans="1:16" s="78" customFormat="1" ht="38.25">
      <c r="A11" s="171">
        <v>6</v>
      </c>
      <c r="B11" s="177" t="s">
        <v>236</v>
      </c>
      <c r="C11" s="173" t="s">
        <v>56</v>
      </c>
      <c r="D11" s="176">
        <v>1</v>
      </c>
      <c r="E11" s="175"/>
      <c r="F11" s="141"/>
      <c r="G11" s="110"/>
      <c r="H11" s="158"/>
      <c r="I11" s="141"/>
      <c r="J11" s="141"/>
      <c r="K11" s="141"/>
      <c r="L11" s="141"/>
      <c r="M11" s="141"/>
      <c r="N11" s="141"/>
      <c r="O11" s="141"/>
      <c r="P11" s="141"/>
    </row>
    <row r="12" spans="1:16" s="78" customFormat="1" ht="25.5">
      <c r="A12" s="171">
        <v>7</v>
      </c>
      <c r="B12" s="177" t="s">
        <v>238</v>
      </c>
      <c r="C12" s="173" t="s">
        <v>56</v>
      </c>
      <c r="D12" s="185">
        <v>1.1</v>
      </c>
      <c r="E12" s="175"/>
      <c r="F12" s="141"/>
      <c r="G12" s="110"/>
      <c r="H12" s="158"/>
      <c r="I12" s="141"/>
      <c r="J12" s="141"/>
      <c r="K12" s="141"/>
      <c r="L12" s="141"/>
      <c r="M12" s="141"/>
      <c r="N12" s="141"/>
      <c r="O12" s="141"/>
      <c r="P12" s="141"/>
    </row>
    <row r="13" spans="1:16" s="78" customFormat="1" ht="25.5">
      <c r="A13" s="171">
        <v>8</v>
      </c>
      <c r="B13" s="177" t="s">
        <v>239</v>
      </c>
      <c r="C13" s="180" t="s">
        <v>56</v>
      </c>
      <c r="D13" s="185">
        <v>1</v>
      </c>
      <c r="E13" s="175"/>
      <c r="F13" s="141"/>
      <c r="G13" s="110"/>
      <c r="H13" s="158"/>
      <c r="I13" s="141"/>
      <c r="J13" s="141"/>
      <c r="K13" s="141"/>
      <c r="L13" s="141"/>
      <c r="M13" s="141"/>
      <c r="N13" s="141"/>
      <c r="O13" s="141"/>
      <c r="P13" s="141"/>
    </row>
    <row r="14" spans="1:16" s="78" customFormat="1" ht="12.75">
      <c r="A14" s="171">
        <v>9</v>
      </c>
      <c r="B14" s="182" t="s">
        <v>241</v>
      </c>
      <c r="C14" s="180" t="s">
        <v>14</v>
      </c>
      <c r="D14" s="183">
        <v>2</v>
      </c>
      <c r="E14" s="184"/>
      <c r="F14" s="141"/>
      <c r="G14" s="110"/>
      <c r="H14" s="158"/>
      <c r="I14" s="141"/>
      <c r="J14" s="141"/>
      <c r="K14" s="141"/>
      <c r="L14" s="141"/>
      <c r="M14" s="141"/>
      <c r="N14" s="141"/>
      <c r="O14" s="141"/>
      <c r="P14" s="141"/>
    </row>
    <row r="15" spans="1:16" s="78" customFormat="1" ht="38.25">
      <c r="A15" s="171">
        <v>10</v>
      </c>
      <c r="B15" s="186" t="s">
        <v>243</v>
      </c>
      <c r="C15" s="199" t="s">
        <v>14</v>
      </c>
      <c r="D15" s="188">
        <v>2</v>
      </c>
      <c r="E15" s="175"/>
      <c r="F15" s="141"/>
      <c r="G15" s="110"/>
      <c r="H15" s="158"/>
      <c r="I15" s="141"/>
      <c r="J15" s="141"/>
      <c r="K15" s="141"/>
      <c r="L15" s="141"/>
      <c r="M15" s="141"/>
      <c r="N15" s="141"/>
      <c r="O15" s="141"/>
      <c r="P15" s="141"/>
    </row>
    <row r="16" spans="1:16" s="78" customFormat="1" ht="38.25">
      <c r="A16" s="171">
        <v>11</v>
      </c>
      <c r="B16" s="186" t="s">
        <v>396</v>
      </c>
      <c r="C16" s="199" t="s">
        <v>14</v>
      </c>
      <c r="D16" s="188">
        <v>3</v>
      </c>
      <c r="E16" s="175"/>
      <c r="F16" s="141"/>
      <c r="G16" s="110"/>
      <c r="H16" s="158"/>
      <c r="I16" s="141"/>
      <c r="J16" s="141"/>
      <c r="K16" s="141"/>
      <c r="L16" s="141"/>
      <c r="M16" s="141"/>
      <c r="N16" s="141"/>
      <c r="O16" s="141"/>
      <c r="P16" s="141"/>
    </row>
    <row r="17" spans="1:237" s="72" customFormat="1" ht="25.5">
      <c r="A17" s="171">
        <v>12</v>
      </c>
      <c r="B17" s="186" t="s">
        <v>70</v>
      </c>
      <c r="C17" s="187" t="s">
        <v>2</v>
      </c>
      <c r="D17" s="190">
        <f>D6+D7</f>
        <v>38.900000000000006</v>
      </c>
      <c r="E17" s="181"/>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25.5">
      <c r="A18" s="171">
        <v>13</v>
      </c>
      <c r="B18" s="186" t="s">
        <v>71</v>
      </c>
      <c r="C18" s="187" t="s">
        <v>2</v>
      </c>
      <c r="D18" s="190">
        <f>D6+D7+D8+D9</f>
        <v>49.10000000000001</v>
      </c>
      <c r="E18" s="181"/>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15" customHeight="1">
      <c r="A19" s="274" t="s">
        <v>74</v>
      </c>
      <c r="B19" s="275"/>
      <c r="C19" s="275"/>
      <c r="D19" s="275"/>
      <c r="E19" s="276"/>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4.25">
      <c r="A20" s="187">
        <v>1</v>
      </c>
      <c r="B20" s="91" t="s">
        <v>488</v>
      </c>
      <c r="C20" s="97" t="s">
        <v>80</v>
      </c>
      <c r="D20" s="197">
        <v>99.6</v>
      </c>
      <c r="E20" s="198"/>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4.25">
      <c r="A21" s="187">
        <v>2</v>
      </c>
      <c r="B21" s="91" t="s">
        <v>489</v>
      </c>
      <c r="C21" s="97" t="s">
        <v>80</v>
      </c>
      <c r="D21" s="197">
        <v>99.6</v>
      </c>
      <c r="E21" s="198"/>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5" customHeight="1">
      <c r="A22" s="187">
        <v>3</v>
      </c>
      <c r="B22" s="186" t="s">
        <v>131</v>
      </c>
      <c r="C22" s="196" t="s">
        <v>80</v>
      </c>
      <c r="D22" s="197">
        <v>75</v>
      </c>
      <c r="E22" s="196"/>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25.5">
      <c r="A23" s="187">
        <v>4</v>
      </c>
      <c r="B23" s="186" t="s">
        <v>492</v>
      </c>
      <c r="C23" s="196" t="s">
        <v>80</v>
      </c>
      <c r="D23" s="197">
        <f>D20</f>
        <v>99.6</v>
      </c>
      <c r="E23" s="196"/>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25.5">
      <c r="A24" s="187">
        <v>5</v>
      </c>
      <c r="B24" s="186" t="s">
        <v>493</v>
      </c>
      <c r="C24" s="97" t="s">
        <v>80</v>
      </c>
      <c r="D24" s="197">
        <v>99.6</v>
      </c>
      <c r="E24" s="196"/>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25.5">
      <c r="A25" s="187">
        <v>6</v>
      </c>
      <c r="B25" s="186" t="s">
        <v>255</v>
      </c>
      <c r="C25" s="196" t="s">
        <v>80</v>
      </c>
      <c r="D25" s="197">
        <f>D22-D31</f>
        <v>31</v>
      </c>
      <c r="E25" s="196"/>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4.25">
      <c r="A26" s="187">
        <v>7</v>
      </c>
      <c r="B26" s="186" t="s">
        <v>148</v>
      </c>
      <c r="C26" s="196" t="s">
        <v>76</v>
      </c>
      <c r="D26" s="197">
        <v>169.7</v>
      </c>
      <c r="E26" s="198"/>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25.5">
      <c r="A27" s="187">
        <v>8</v>
      </c>
      <c r="B27" s="186" t="s">
        <v>257</v>
      </c>
      <c r="C27" s="196" t="s">
        <v>76</v>
      </c>
      <c r="D27" s="197">
        <v>44.2</v>
      </c>
      <c r="E27" s="196"/>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38.25">
      <c r="A28" s="187">
        <v>9</v>
      </c>
      <c r="B28" s="186" t="s">
        <v>494</v>
      </c>
      <c r="C28" s="196" t="s">
        <v>76</v>
      </c>
      <c r="D28" s="197">
        <f>D26-D27-D29</f>
        <v>120.09999999999998</v>
      </c>
      <c r="E28" s="196"/>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25.5">
      <c r="A29" s="187">
        <v>10</v>
      </c>
      <c r="B29" s="186" t="s">
        <v>495</v>
      </c>
      <c r="C29" s="196" t="s">
        <v>76</v>
      </c>
      <c r="D29" s="197">
        <f>1.5*1.8*2</f>
        <v>5.4</v>
      </c>
      <c r="E29" s="196"/>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38.25">
      <c r="A30" s="187">
        <v>11</v>
      </c>
      <c r="B30" s="186" t="s">
        <v>258</v>
      </c>
      <c r="C30" s="196" t="s">
        <v>2</v>
      </c>
      <c r="D30" s="197">
        <f>D7+D9</f>
        <v>29.8</v>
      </c>
      <c r="E30" s="196"/>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25.5">
      <c r="A31" s="187">
        <v>12</v>
      </c>
      <c r="B31" s="186" t="s">
        <v>259</v>
      </c>
      <c r="C31" s="196" t="s">
        <v>80</v>
      </c>
      <c r="D31" s="197">
        <f>2*2.5+(1*39)</f>
        <v>44</v>
      </c>
      <c r="E31" s="196"/>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5" customHeight="1">
      <c r="A32" s="187">
        <v>13</v>
      </c>
      <c r="B32" s="186" t="s">
        <v>81</v>
      </c>
      <c r="C32" s="196" t="s">
        <v>2</v>
      </c>
      <c r="D32" s="197">
        <f>D6+D7+D8+D9</f>
        <v>49.10000000000001</v>
      </c>
      <c r="E32" s="196"/>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2:16" ht="12.75">
      <c r="B33"/>
      <c r="D33"/>
      <c r="E33" s="4"/>
      <c r="F33" s="4"/>
      <c r="G33" s="5"/>
      <c r="H33" s="5"/>
      <c r="I33" s="26"/>
      <c r="J33" s="27" t="s">
        <v>20</v>
      </c>
      <c r="K33" s="111"/>
      <c r="L33" s="111"/>
      <c r="M33" s="111"/>
      <c r="N33" s="111"/>
      <c r="O33" s="111"/>
      <c r="P33" s="112"/>
    </row>
    <row r="34" spans="1:7" s="9" customFormat="1" ht="14.25">
      <c r="A34" s="21" t="s">
        <v>21</v>
      </c>
      <c r="B34" s="22"/>
      <c r="C34" s="7"/>
      <c r="D34" s="7"/>
      <c r="E34" s="7"/>
      <c r="F34" s="7"/>
      <c r="G34" s="8"/>
    </row>
    <row r="35" spans="1:15" s="9" customFormat="1" ht="29.25" customHeight="1">
      <c r="A35" s="269" t="s">
        <v>481</v>
      </c>
      <c r="B35" s="269"/>
      <c r="C35" s="269"/>
      <c r="D35" s="269"/>
      <c r="E35" s="269"/>
      <c r="F35" s="269"/>
      <c r="G35" s="269"/>
      <c r="H35" s="269"/>
      <c r="I35" s="269"/>
      <c r="J35" s="269"/>
      <c r="K35" s="269"/>
      <c r="L35" s="269"/>
      <c r="M35" s="269"/>
      <c r="N35" s="269"/>
      <c r="O35" s="269"/>
    </row>
    <row r="36" spans="1:15" s="9" customFormat="1" ht="12" customHeight="1">
      <c r="A36" s="10"/>
      <c r="B36" s="23"/>
      <c r="C36" s="10"/>
      <c r="D36" s="10"/>
      <c r="E36" s="10"/>
      <c r="F36" s="10"/>
      <c r="G36" s="10"/>
      <c r="H36" s="10"/>
      <c r="I36" s="10"/>
      <c r="J36" s="10"/>
      <c r="K36" s="10"/>
      <c r="L36" s="10"/>
      <c r="M36" s="10"/>
      <c r="N36" s="10"/>
      <c r="O36" s="10"/>
    </row>
    <row r="37" spans="1:16" s="25" customFormat="1" ht="13.5" customHeight="1">
      <c r="A37" s="12"/>
      <c r="C37" s="14"/>
      <c r="D37" s="11"/>
      <c r="E37" s="11"/>
      <c r="F37" s="11"/>
      <c r="G37" s="12"/>
      <c r="H37" s="12"/>
      <c r="I37" s="13" t="s">
        <v>23</v>
      </c>
      <c r="J37" s="14"/>
      <c r="K37" s="11"/>
      <c r="L37" s="11"/>
      <c r="M37" s="12"/>
      <c r="N37" s="12"/>
      <c r="O37" s="12"/>
      <c r="P37" s="63"/>
    </row>
    <row r="38" spans="1:16" s="25" customFormat="1" ht="12.75">
      <c r="A38" s="12"/>
      <c r="B38" s="24" t="s">
        <v>22</v>
      </c>
      <c r="C38" s="14"/>
      <c r="D38" s="11"/>
      <c r="E38" s="11"/>
      <c r="F38" s="11"/>
      <c r="G38" s="12"/>
      <c r="H38" s="12"/>
      <c r="I38" s="15" t="s">
        <v>24</v>
      </c>
      <c r="J38" s="12"/>
      <c r="K38" s="12"/>
      <c r="L38" s="16"/>
      <c r="M38" s="12"/>
      <c r="N38" s="12"/>
      <c r="O38" s="12"/>
      <c r="P38" s="63"/>
    </row>
    <row r="39" spans="1:16" s="25" customFormat="1" ht="12.75">
      <c r="A39" s="12"/>
      <c r="B39" s="24"/>
      <c r="C39" s="14"/>
      <c r="D39" s="11"/>
      <c r="E39" s="11"/>
      <c r="F39" s="11"/>
      <c r="G39" s="12"/>
      <c r="H39" s="12"/>
      <c r="I39" s="15"/>
      <c r="J39" s="12"/>
      <c r="K39" s="12"/>
      <c r="L39" s="16"/>
      <c r="M39" s="12"/>
      <c r="N39" s="12"/>
      <c r="O39" s="12"/>
      <c r="P39" s="63"/>
    </row>
    <row r="40" spans="1:16" s="25" customFormat="1" ht="12.75">
      <c r="A40" s="12"/>
      <c r="B40" s="16" t="s">
        <v>138</v>
      </c>
      <c r="C40" s="14"/>
      <c r="D40" s="11"/>
      <c r="E40" s="11"/>
      <c r="F40" s="11"/>
      <c r="G40" s="12"/>
      <c r="H40" s="12"/>
      <c r="I40" s="16" t="s">
        <v>138</v>
      </c>
      <c r="J40" s="12"/>
      <c r="K40" s="12"/>
      <c r="L40" s="12"/>
      <c r="M40" s="12"/>
      <c r="N40" s="12"/>
      <c r="O40" s="12"/>
      <c r="P40" s="63"/>
    </row>
  </sheetData>
  <sheetProtection/>
  <mergeCells count="6">
    <mergeCell ref="E2:I2"/>
    <mergeCell ref="K2:O2"/>
    <mergeCell ref="A4:E4"/>
    <mergeCell ref="A5:E5"/>
    <mergeCell ref="A19:E19"/>
    <mergeCell ref="A35:O35"/>
  </mergeCells>
  <printOptions/>
  <pageMargins left="0.3937007874015748" right="0.3937007874015748" top="0.984251968503937" bottom="0.984251968503937" header="0.31496062992125984" footer="0.31496062992125984"/>
  <pageSetup horizontalDpi="600" verticalDpi="600" orientation="landscape" paperSize="9" scale="60" r:id="rId1"/>
  <headerFooter>
    <oddFooter>&amp;CLapa &amp;P no &amp;N</oddFooter>
  </headerFooter>
</worksheet>
</file>

<file path=xl/worksheets/sheet33.xml><?xml version="1.0" encoding="utf-8"?>
<worksheet xmlns="http://schemas.openxmlformats.org/spreadsheetml/2006/main" xmlns:r="http://schemas.openxmlformats.org/officeDocument/2006/relationships">
  <dimension ref="A1:IC66"/>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380</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0" customFormat="1" ht="25.5">
      <c r="A4" s="196">
        <v>1</v>
      </c>
      <c r="B4" s="189" t="s">
        <v>261</v>
      </c>
      <c r="C4" s="187" t="s">
        <v>2</v>
      </c>
      <c r="D4" s="190">
        <f>167.1+1.6+2.2</f>
        <v>170.89999999999998</v>
      </c>
      <c r="E4" s="194"/>
      <c r="F4" s="141"/>
      <c r="G4" s="110"/>
      <c r="H4" s="158"/>
      <c r="I4" s="141"/>
      <c r="J4" s="141"/>
      <c r="K4" s="141"/>
      <c r="L4" s="141"/>
      <c r="M4" s="141"/>
      <c r="N4" s="141"/>
      <c r="O4" s="141"/>
      <c r="P4" s="141"/>
    </row>
    <row r="5" spans="1:16" s="70" customFormat="1" ht="25.5">
      <c r="A5" s="196">
        <v>2</v>
      </c>
      <c r="B5" s="189" t="s">
        <v>262</v>
      </c>
      <c r="C5" s="187" t="s">
        <v>2</v>
      </c>
      <c r="D5" s="190">
        <v>2.4</v>
      </c>
      <c r="E5" s="194"/>
      <c r="F5" s="141"/>
      <c r="G5" s="110"/>
      <c r="H5" s="158"/>
      <c r="I5" s="141"/>
      <c r="J5" s="141"/>
      <c r="K5" s="141"/>
      <c r="L5" s="141"/>
      <c r="M5" s="141"/>
      <c r="N5" s="141"/>
      <c r="O5" s="141"/>
      <c r="P5" s="141"/>
    </row>
    <row r="6" spans="1:16" s="70" customFormat="1" ht="25.5">
      <c r="A6" s="196">
        <v>3</v>
      </c>
      <c r="B6" s="189" t="s">
        <v>397</v>
      </c>
      <c r="C6" s="187" t="s">
        <v>2</v>
      </c>
      <c r="D6" s="190">
        <v>7.4</v>
      </c>
      <c r="E6" s="194"/>
      <c r="F6" s="141"/>
      <c r="G6" s="110"/>
      <c r="H6" s="158"/>
      <c r="I6" s="141"/>
      <c r="J6" s="141"/>
      <c r="K6" s="141"/>
      <c r="L6" s="141"/>
      <c r="M6" s="141"/>
      <c r="N6" s="141"/>
      <c r="O6" s="141"/>
      <c r="P6" s="141"/>
    </row>
    <row r="7" spans="1:237" s="72" customFormat="1" ht="25.5">
      <c r="A7" s="196">
        <v>4</v>
      </c>
      <c r="B7" s="189" t="s">
        <v>398</v>
      </c>
      <c r="C7" s="187" t="s">
        <v>2</v>
      </c>
      <c r="D7" s="190">
        <v>30.8</v>
      </c>
      <c r="E7" s="194"/>
      <c r="F7" s="141"/>
      <c r="G7" s="110"/>
      <c r="H7" s="158"/>
      <c r="I7" s="141"/>
      <c r="J7" s="141"/>
      <c r="K7" s="141"/>
      <c r="L7" s="141"/>
      <c r="M7" s="141"/>
      <c r="N7" s="141"/>
      <c r="O7" s="141"/>
      <c r="P7" s="141"/>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25.5">
      <c r="A8" s="196">
        <v>5</v>
      </c>
      <c r="B8" s="189" t="s">
        <v>263</v>
      </c>
      <c r="C8" s="187" t="s">
        <v>2</v>
      </c>
      <c r="D8" s="190">
        <v>10.4</v>
      </c>
      <c r="E8" s="194"/>
      <c r="F8" s="141"/>
      <c r="G8" s="110"/>
      <c r="H8" s="158"/>
      <c r="I8" s="141"/>
      <c r="J8" s="141"/>
      <c r="K8" s="141"/>
      <c r="L8" s="141"/>
      <c r="M8" s="141"/>
      <c r="N8" s="141"/>
      <c r="O8" s="141"/>
      <c r="P8" s="141"/>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25.5">
      <c r="A9" s="196">
        <v>6</v>
      </c>
      <c r="B9" s="189" t="s">
        <v>264</v>
      </c>
      <c r="C9" s="187" t="s">
        <v>2</v>
      </c>
      <c r="D9" s="190">
        <v>30.8</v>
      </c>
      <c r="E9" s="194"/>
      <c r="F9" s="141"/>
      <c r="G9" s="110"/>
      <c r="H9" s="158"/>
      <c r="I9" s="141"/>
      <c r="J9" s="141"/>
      <c r="K9" s="141"/>
      <c r="L9" s="141"/>
      <c r="M9" s="141"/>
      <c r="N9" s="141"/>
      <c r="O9" s="141"/>
      <c r="P9" s="141"/>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15.75" customHeight="1">
      <c r="A10" s="196">
        <v>7</v>
      </c>
      <c r="B10" s="189" t="s">
        <v>265</v>
      </c>
      <c r="C10" s="187" t="s">
        <v>14</v>
      </c>
      <c r="D10" s="215">
        <v>3</v>
      </c>
      <c r="E10" s="194"/>
      <c r="F10" s="141"/>
      <c r="G10" s="110"/>
      <c r="H10" s="158"/>
      <c r="I10" s="141"/>
      <c r="J10" s="141"/>
      <c r="K10" s="141"/>
      <c r="L10" s="141"/>
      <c r="M10" s="141"/>
      <c r="N10" s="141"/>
      <c r="O10" s="141"/>
      <c r="P10" s="141"/>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15.75" customHeight="1">
      <c r="A11" s="196">
        <v>8</v>
      </c>
      <c r="B11" s="189" t="s">
        <v>266</v>
      </c>
      <c r="C11" s="187" t="s">
        <v>14</v>
      </c>
      <c r="D11" s="215">
        <v>8</v>
      </c>
      <c r="E11" s="194"/>
      <c r="F11" s="141"/>
      <c r="G11" s="110"/>
      <c r="H11" s="158"/>
      <c r="I11" s="141"/>
      <c r="J11" s="141"/>
      <c r="K11" s="141"/>
      <c r="L11" s="141"/>
      <c r="M11" s="141"/>
      <c r="N11" s="141"/>
      <c r="O11" s="141"/>
      <c r="P11" s="141"/>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15.75" customHeight="1">
      <c r="A12" s="196">
        <v>9</v>
      </c>
      <c r="B12" s="189" t="s">
        <v>317</v>
      </c>
      <c r="C12" s="187" t="s">
        <v>14</v>
      </c>
      <c r="D12" s="215">
        <v>2</v>
      </c>
      <c r="E12" s="194"/>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15.75" customHeight="1">
      <c r="A13" s="196">
        <v>10</v>
      </c>
      <c r="B13" s="189" t="s">
        <v>267</v>
      </c>
      <c r="C13" s="187" t="s">
        <v>14</v>
      </c>
      <c r="D13" s="215">
        <v>6</v>
      </c>
      <c r="E13" s="194"/>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5.75" customHeight="1">
      <c r="A14" s="196">
        <v>11</v>
      </c>
      <c r="B14" s="189" t="s">
        <v>318</v>
      </c>
      <c r="C14" s="187" t="s">
        <v>14</v>
      </c>
      <c r="D14" s="215">
        <v>1</v>
      </c>
      <c r="E14" s="194"/>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5.75" customHeight="1">
      <c r="A15" s="196">
        <v>12</v>
      </c>
      <c r="B15" s="189" t="s">
        <v>399</v>
      </c>
      <c r="C15" s="187" t="s">
        <v>14</v>
      </c>
      <c r="D15" s="215">
        <v>1</v>
      </c>
      <c r="E15" s="194"/>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5.75">
      <c r="A16" s="196">
        <v>13</v>
      </c>
      <c r="B16" s="189" t="s">
        <v>269</v>
      </c>
      <c r="C16" s="187" t="s">
        <v>14</v>
      </c>
      <c r="D16" s="215">
        <v>3</v>
      </c>
      <c r="E16" s="194"/>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2.75">
      <c r="A17" s="196">
        <v>14</v>
      </c>
      <c r="B17" s="189" t="s">
        <v>342</v>
      </c>
      <c r="C17" s="187" t="s">
        <v>14</v>
      </c>
      <c r="D17" s="215">
        <v>1</v>
      </c>
      <c r="E17" s="181"/>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5.75" customHeight="1">
      <c r="A18" s="196">
        <v>15</v>
      </c>
      <c r="B18" s="189" t="s">
        <v>343</v>
      </c>
      <c r="C18" s="187" t="s">
        <v>14</v>
      </c>
      <c r="D18" s="215">
        <v>1</v>
      </c>
      <c r="E18" s="181"/>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15.75" customHeight="1">
      <c r="A19" s="196">
        <v>16</v>
      </c>
      <c r="B19" s="189" t="s">
        <v>270</v>
      </c>
      <c r="C19" s="187" t="s">
        <v>14</v>
      </c>
      <c r="D19" s="215">
        <v>3</v>
      </c>
      <c r="E19" s="181"/>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5.75" customHeight="1">
      <c r="A20" s="196">
        <v>17</v>
      </c>
      <c r="B20" s="189" t="s">
        <v>319</v>
      </c>
      <c r="C20" s="187" t="s">
        <v>14</v>
      </c>
      <c r="D20" s="215">
        <v>5</v>
      </c>
      <c r="E20" s="181"/>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5.75" customHeight="1">
      <c r="A21" s="196">
        <v>18</v>
      </c>
      <c r="B21" s="189" t="s">
        <v>271</v>
      </c>
      <c r="C21" s="187" t="s">
        <v>14</v>
      </c>
      <c r="D21" s="215">
        <v>14</v>
      </c>
      <c r="E21" s="194"/>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25.5">
      <c r="A22" s="196">
        <v>19</v>
      </c>
      <c r="B22" s="189" t="s">
        <v>272</v>
      </c>
      <c r="C22" s="187" t="s">
        <v>14</v>
      </c>
      <c r="D22" s="215">
        <v>7</v>
      </c>
      <c r="E22" s="194"/>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15.75" customHeight="1">
      <c r="A23" s="196">
        <v>20</v>
      </c>
      <c r="B23" s="189" t="s">
        <v>273</v>
      </c>
      <c r="C23" s="187" t="s">
        <v>14</v>
      </c>
      <c r="D23" s="215">
        <v>4</v>
      </c>
      <c r="E23" s="194"/>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15.75" customHeight="1">
      <c r="A24" s="196">
        <v>21</v>
      </c>
      <c r="B24" s="189" t="s">
        <v>400</v>
      </c>
      <c r="C24" s="187" t="s">
        <v>14</v>
      </c>
      <c r="D24" s="215">
        <v>1</v>
      </c>
      <c r="E24" s="194"/>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75" customHeight="1">
      <c r="A25" s="196">
        <v>22</v>
      </c>
      <c r="B25" s="189" t="s">
        <v>344</v>
      </c>
      <c r="C25" s="187" t="s">
        <v>14</v>
      </c>
      <c r="D25" s="215">
        <v>4</v>
      </c>
      <c r="E25" s="194"/>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25.5">
      <c r="A26" s="196">
        <v>23</v>
      </c>
      <c r="B26" s="189" t="s">
        <v>118</v>
      </c>
      <c r="C26" s="187" t="s">
        <v>14</v>
      </c>
      <c r="D26" s="215">
        <v>2</v>
      </c>
      <c r="E26" s="200"/>
      <c r="F26" s="141"/>
      <c r="G26" s="110"/>
      <c r="H26" s="158"/>
      <c r="I26" s="141"/>
      <c r="J26" s="141"/>
      <c r="K26" s="141"/>
      <c r="L26" s="141"/>
      <c r="M26" s="141"/>
      <c r="N26" s="141"/>
      <c r="O26" s="141"/>
      <c r="P26" s="200" t="s">
        <v>401</v>
      </c>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5.75" customHeight="1">
      <c r="A27" s="196">
        <v>24</v>
      </c>
      <c r="B27" s="189" t="s">
        <v>402</v>
      </c>
      <c r="C27" s="187" t="s">
        <v>14</v>
      </c>
      <c r="D27" s="215">
        <v>1</v>
      </c>
      <c r="E27" s="194"/>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5.75" customHeight="1">
      <c r="A28" s="196">
        <v>25</v>
      </c>
      <c r="B28" s="189" t="s">
        <v>370</v>
      </c>
      <c r="C28" s="187" t="s">
        <v>14</v>
      </c>
      <c r="D28" s="215">
        <v>1</v>
      </c>
      <c r="E28" s="194"/>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5.75" customHeight="1">
      <c r="A29" s="196">
        <v>26</v>
      </c>
      <c r="B29" s="189" t="s">
        <v>403</v>
      </c>
      <c r="C29" s="187" t="s">
        <v>14</v>
      </c>
      <c r="D29" s="215">
        <v>1</v>
      </c>
      <c r="E29" s="194"/>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5.75" customHeight="1">
      <c r="A30" s="196">
        <v>27</v>
      </c>
      <c r="B30" s="189" t="s">
        <v>404</v>
      </c>
      <c r="C30" s="187" t="s">
        <v>14</v>
      </c>
      <c r="D30" s="215">
        <v>1</v>
      </c>
      <c r="E30" s="194"/>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5.75" customHeight="1">
      <c r="A31" s="196">
        <v>28</v>
      </c>
      <c r="B31" s="189" t="s">
        <v>405</v>
      </c>
      <c r="C31" s="187" t="s">
        <v>14</v>
      </c>
      <c r="D31" s="215">
        <v>1</v>
      </c>
      <c r="E31" s="194"/>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25.5">
      <c r="A32" s="196">
        <v>29</v>
      </c>
      <c r="B32" s="182" t="s">
        <v>406</v>
      </c>
      <c r="C32" s="180" t="s">
        <v>2</v>
      </c>
      <c r="D32" s="214">
        <v>15.7</v>
      </c>
      <c r="E32" s="194"/>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25.5">
      <c r="A33" s="196">
        <v>30</v>
      </c>
      <c r="B33" s="182" t="s">
        <v>279</v>
      </c>
      <c r="C33" s="180" t="s">
        <v>2</v>
      </c>
      <c r="D33" s="214">
        <v>18.4</v>
      </c>
      <c r="E33" s="194"/>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5.75">
      <c r="A34" s="196">
        <v>31</v>
      </c>
      <c r="B34" s="189" t="s">
        <v>280</v>
      </c>
      <c r="C34" s="187" t="s">
        <v>14</v>
      </c>
      <c r="D34" s="215">
        <v>23</v>
      </c>
      <c r="E34" s="194"/>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38.25" customHeight="1">
      <c r="A35" s="196">
        <v>32</v>
      </c>
      <c r="B35" s="186" t="s">
        <v>281</v>
      </c>
      <c r="C35" s="187" t="s">
        <v>14</v>
      </c>
      <c r="D35" s="215">
        <v>3</v>
      </c>
      <c r="E35" s="202"/>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12.75">
      <c r="A36" s="196">
        <v>33</v>
      </c>
      <c r="B36" s="182" t="s">
        <v>282</v>
      </c>
      <c r="C36" s="187" t="s">
        <v>6</v>
      </c>
      <c r="D36" s="215">
        <v>1</v>
      </c>
      <c r="E36" s="202"/>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38.25">
      <c r="A37" s="196">
        <v>34</v>
      </c>
      <c r="B37" s="186" t="s">
        <v>407</v>
      </c>
      <c r="C37" s="187" t="s">
        <v>14</v>
      </c>
      <c r="D37" s="215">
        <v>6</v>
      </c>
      <c r="E37" s="202"/>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15" customHeight="1">
      <c r="A38" s="196">
        <v>35</v>
      </c>
      <c r="B38" s="186" t="s">
        <v>124</v>
      </c>
      <c r="C38" s="187" t="s">
        <v>2</v>
      </c>
      <c r="D38" s="197">
        <f>D4+D5+D6+D7+D8+D9</f>
        <v>252.70000000000002</v>
      </c>
      <c r="E38" s="202"/>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15" customHeight="1">
      <c r="A39" s="196">
        <v>36</v>
      </c>
      <c r="B39" s="189" t="s">
        <v>125</v>
      </c>
      <c r="C39" s="187" t="s">
        <v>2</v>
      </c>
      <c r="D39" s="197">
        <f>D38</f>
        <v>252.70000000000002</v>
      </c>
      <c r="E39" s="202"/>
      <c r="F39" s="141"/>
      <c r="G39" s="110"/>
      <c r="H39" s="158"/>
      <c r="I39" s="141"/>
      <c r="J39" s="141"/>
      <c r="K39" s="141"/>
      <c r="L39" s="141"/>
      <c r="M39" s="141"/>
      <c r="N39" s="141"/>
      <c r="O39" s="141"/>
      <c r="P39" s="141"/>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15" customHeight="1">
      <c r="A40" s="196">
        <v>37</v>
      </c>
      <c r="B40" s="189" t="s">
        <v>408</v>
      </c>
      <c r="C40" s="187" t="s">
        <v>14</v>
      </c>
      <c r="D40" s="187">
        <v>5</v>
      </c>
      <c r="E40" s="202"/>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15" customHeight="1">
      <c r="A41" s="196">
        <v>38</v>
      </c>
      <c r="B41" s="189" t="s">
        <v>352</v>
      </c>
      <c r="C41" s="187" t="s">
        <v>14</v>
      </c>
      <c r="D41" s="187">
        <v>6</v>
      </c>
      <c r="E41" s="202"/>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15" customHeight="1">
      <c r="A42" s="196">
        <v>39</v>
      </c>
      <c r="B42" s="186" t="s">
        <v>409</v>
      </c>
      <c r="C42" s="187" t="s">
        <v>14</v>
      </c>
      <c r="D42" s="187">
        <v>1</v>
      </c>
      <c r="E42" s="202"/>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15" customHeight="1">
      <c r="A43" s="282" t="s">
        <v>127</v>
      </c>
      <c r="B43" s="292"/>
      <c r="C43" s="292"/>
      <c r="D43" s="292"/>
      <c r="E43" s="293"/>
      <c r="F43" s="141"/>
      <c r="G43" s="110"/>
      <c r="H43" s="158"/>
      <c r="I43" s="141"/>
      <c r="J43" s="141"/>
      <c r="K43" s="141"/>
      <c r="L43" s="141"/>
      <c r="M43" s="141"/>
      <c r="N43" s="141"/>
      <c r="O43" s="141"/>
      <c r="P43" s="141"/>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1:237" s="72" customFormat="1" ht="14.25">
      <c r="A44" s="187">
        <v>1</v>
      </c>
      <c r="B44" s="91" t="s">
        <v>488</v>
      </c>
      <c r="C44" s="97" t="s">
        <v>80</v>
      </c>
      <c r="D44" s="197">
        <v>488.7</v>
      </c>
      <c r="E44" s="198"/>
      <c r="F44" s="141"/>
      <c r="G44" s="110"/>
      <c r="H44" s="158"/>
      <c r="I44" s="141"/>
      <c r="J44" s="141"/>
      <c r="K44" s="141"/>
      <c r="L44" s="141"/>
      <c r="M44" s="141"/>
      <c r="N44" s="141"/>
      <c r="O44" s="141"/>
      <c r="P44" s="141"/>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row>
    <row r="45" spans="1:237" s="72" customFormat="1" ht="14.25">
      <c r="A45" s="187">
        <v>2</v>
      </c>
      <c r="B45" s="91" t="s">
        <v>489</v>
      </c>
      <c r="C45" s="97" t="s">
        <v>80</v>
      </c>
      <c r="D45" s="197">
        <v>488.7</v>
      </c>
      <c r="E45" s="198"/>
      <c r="F45" s="141"/>
      <c r="G45" s="110"/>
      <c r="H45" s="158"/>
      <c r="I45" s="141"/>
      <c r="J45" s="141"/>
      <c r="K45" s="141"/>
      <c r="L45" s="141"/>
      <c r="M45" s="141"/>
      <c r="N45" s="141"/>
      <c r="O45" s="141"/>
      <c r="P45" s="141"/>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row>
    <row r="46" spans="1:237" s="72" customFormat="1" ht="14.25">
      <c r="A46" s="187">
        <v>3</v>
      </c>
      <c r="B46" s="186" t="s">
        <v>206</v>
      </c>
      <c r="C46" s="196" t="s">
        <v>80</v>
      </c>
      <c r="D46" s="197">
        <v>9.5</v>
      </c>
      <c r="E46" s="196"/>
      <c r="F46" s="141"/>
      <c r="G46" s="110"/>
      <c r="H46" s="158"/>
      <c r="I46" s="141"/>
      <c r="J46" s="141"/>
      <c r="K46" s="141"/>
      <c r="L46" s="141"/>
      <c r="M46" s="141"/>
      <c r="N46" s="141"/>
      <c r="O46" s="141"/>
      <c r="P46" s="141"/>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row>
    <row r="47" spans="1:237" s="72" customFormat="1" ht="15" customHeight="1">
      <c r="A47" s="187">
        <v>4</v>
      </c>
      <c r="B47" s="186" t="s">
        <v>131</v>
      </c>
      <c r="C47" s="196" t="s">
        <v>80</v>
      </c>
      <c r="D47" s="197">
        <v>231.3</v>
      </c>
      <c r="E47" s="196"/>
      <c r="F47" s="141"/>
      <c r="G47" s="110"/>
      <c r="H47" s="158"/>
      <c r="I47" s="141"/>
      <c r="J47" s="141"/>
      <c r="K47" s="141"/>
      <c r="L47" s="141"/>
      <c r="M47" s="141"/>
      <c r="N47" s="141"/>
      <c r="O47" s="141"/>
      <c r="P47" s="141"/>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row>
    <row r="48" spans="1:237" s="72" customFormat="1" ht="25.5">
      <c r="A48" s="187">
        <v>5</v>
      </c>
      <c r="B48" s="186" t="s">
        <v>492</v>
      </c>
      <c r="C48" s="196" t="s">
        <v>80</v>
      </c>
      <c r="D48" s="197">
        <f>D44</f>
        <v>488.7</v>
      </c>
      <c r="E48" s="196"/>
      <c r="F48" s="141"/>
      <c r="G48" s="110"/>
      <c r="H48" s="158"/>
      <c r="I48" s="141"/>
      <c r="J48" s="141"/>
      <c r="K48" s="141"/>
      <c r="L48" s="141"/>
      <c r="M48" s="141"/>
      <c r="N48" s="141"/>
      <c r="O48" s="141"/>
      <c r="P48" s="141"/>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row>
    <row r="49" spans="1:237" s="72" customFormat="1" ht="25.5">
      <c r="A49" s="187">
        <v>6</v>
      </c>
      <c r="B49" s="186" t="s">
        <v>493</v>
      </c>
      <c r="C49" s="97" t="s">
        <v>80</v>
      </c>
      <c r="D49" s="197">
        <v>488.7</v>
      </c>
      <c r="E49" s="196"/>
      <c r="F49" s="141"/>
      <c r="G49" s="110"/>
      <c r="H49" s="158"/>
      <c r="I49" s="141"/>
      <c r="J49" s="141"/>
      <c r="K49" s="141"/>
      <c r="L49" s="141"/>
      <c r="M49" s="141"/>
      <c r="N49" s="141"/>
      <c r="O49" s="141"/>
      <c r="P49" s="141"/>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row>
    <row r="50" spans="1:237" s="72" customFormat="1" ht="14.25">
      <c r="A50" s="187">
        <v>7</v>
      </c>
      <c r="B50" s="186" t="s">
        <v>254</v>
      </c>
      <c r="C50" s="196" t="s">
        <v>80</v>
      </c>
      <c r="D50" s="197">
        <f>D46</f>
        <v>9.5</v>
      </c>
      <c r="E50" s="196"/>
      <c r="F50" s="141"/>
      <c r="G50" s="110"/>
      <c r="H50" s="158"/>
      <c r="I50" s="141"/>
      <c r="J50" s="141"/>
      <c r="K50" s="141"/>
      <c r="L50" s="141"/>
      <c r="M50" s="141"/>
      <c r="N50" s="141"/>
      <c r="O50" s="141"/>
      <c r="P50" s="141"/>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row>
    <row r="51" spans="1:237" s="72" customFormat="1" ht="25.5">
      <c r="A51" s="187">
        <v>8</v>
      </c>
      <c r="B51" s="186" t="s">
        <v>255</v>
      </c>
      <c r="C51" s="196" t="s">
        <v>80</v>
      </c>
      <c r="D51" s="197">
        <v>231.3</v>
      </c>
      <c r="E51" s="196"/>
      <c r="F51" s="141"/>
      <c r="G51" s="110"/>
      <c r="H51" s="158"/>
      <c r="I51" s="141"/>
      <c r="J51" s="141"/>
      <c r="K51" s="141"/>
      <c r="L51" s="141"/>
      <c r="M51" s="141"/>
      <c r="N51" s="141"/>
      <c r="O51" s="141"/>
      <c r="P51" s="141"/>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row>
    <row r="52" spans="1:237" s="72" customFormat="1" ht="14.25">
      <c r="A52" s="187">
        <v>9</v>
      </c>
      <c r="B52" s="186" t="s">
        <v>290</v>
      </c>
      <c r="C52" s="196" t="s">
        <v>76</v>
      </c>
      <c r="D52" s="197">
        <v>746.6</v>
      </c>
      <c r="E52" s="198"/>
      <c r="F52" s="141"/>
      <c r="G52" s="110"/>
      <c r="H52" s="158"/>
      <c r="I52" s="141"/>
      <c r="J52" s="141"/>
      <c r="K52" s="141"/>
      <c r="L52" s="141"/>
      <c r="M52" s="141"/>
      <c r="N52" s="141"/>
      <c r="O52" s="141"/>
      <c r="P52" s="141"/>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row>
    <row r="53" spans="1:237" s="72" customFormat="1" ht="25.5">
      <c r="A53" s="187">
        <v>10</v>
      </c>
      <c r="B53" s="186" t="s">
        <v>257</v>
      </c>
      <c r="C53" s="196" t="s">
        <v>76</v>
      </c>
      <c r="D53" s="197">
        <f>1.5*0.6*252.7</f>
        <v>227.42999999999998</v>
      </c>
      <c r="E53" s="196"/>
      <c r="F53" s="141"/>
      <c r="G53" s="110"/>
      <c r="H53" s="158"/>
      <c r="I53" s="141"/>
      <c r="J53" s="141"/>
      <c r="K53" s="141"/>
      <c r="L53" s="141"/>
      <c r="M53" s="141"/>
      <c r="N53" s="141"/>
      <c r="O53" s="141"/>
      <c r="P53" s="141"/>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row>
    <row r="54" spans="1:237" s="72" customFormat="1" ht="38.25">
      <c r="A54" s="187">
        <v>11</v>
      </c>
      <c r="B54" s="186" t="s">
        <v>494</v>
      </c>
      <c r="C54" s="196" t="s">
        <v>76</v>
      </c>
      <c r="D54" s="197">
        <f>D52-D53-D55</f>
        <v>462.62000000000006</v>
      </c>
      <c r="E54" s="196"/>
      <c r="F54" s="141"/>
      <c r="G54" s="110"/>
      <c r="H54" s="158"/>
      <c r="I54" s="141"/>
      <c r="J54" s="141"/>
      <c r="K54" s="141"/>
      <c r="L54" s="141"/>
      <c r="M54" s="141"/>
      <c r="N54" s="141"/>
      <c r="O54" s="141"/>
      <c r="P54" s="141"/>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row>
    <row r="55" spans="1:237" s="72" customFormat="1" ht="25.5">
      <c r="A55" s="187">
        <v>12</v>
      </c>
      <c r="B55" s="186" t="s">
        <v>495</v>
      </c>
      <c r="C55" s="196" t="s">
        <v>76</v>
      </c>
      <c r="D55" s="197">
        <f>1.5*1.3*29</f>
        <v>56.550000000000004</v>
      </c>
      <c r="E55" s="196"/>
      <c r="F55" s="141"/>
      <c r="G55" s="110"/>
      <c r="H55" s="158"/>
      <c r="I55" s="141"/>
      <c r="J55" s="141"/>
      <c r="K55" s="141"/>
      <c r="L55" s="141"/>
      <c r="M55" s="141"/>
      <c r="N55" s="141"/>
      <c r="O55" s="141"/>
      <c r="P55" s="141"/>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row>
    <row r="56" spans="1:237" s="72" customFormat="1" ht="38.25">
      <c r="A56" s="187">
        <v>13</v>
      </c>
      <c r="B56" s="186" t="s">
        <v>258</v>
      </c>
      <c r="C56" s="196" t="s">
        <v>2</v>
      </c>
      <c r="D56" s="197">
        <v>30</v>
      </c>
      <c r="E56" s="196"/>
      <c r="F56" s="141"/>
      <c r="G56" s="110"/>
      <c r="H56" s="158"/>
      <c r="I56" s="141"/>
      <c r="J56" s="141"/>
      <c r="K56" s="141"/>
      <c r="L56" s="141"/>
      <c r="M56" s="141"/>
      <c r="N56" s="141"/>
      <c r="O56" s="141"/>
      <c r="P56" s="141"/>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row>
    <row r="57" spans="1:237" s="72" customFormat="1" ht="25.5">
      <c r="A57" s="187">
        <v>14</v>
      </c>
      <c r="B57" s="186" t="s">
        <v>259</v>
      </c>
      <c r="C57" s="196" t="s">
        <v>80</v>
      </c>
      <c r="D57" s="197">
        <f>50*0.5</f>
        <v>25</v>
      </c>
      <c r="E57" s="196"/>
      <c r="F57" s="141"/>
      <c r="G57" s="110"/>
      <c r="H57" s="158"/>
      <c r="I57" s="141"/>
      <c r="J57" s="141"/>
      <c r="K57" s="141"/>
      <c r="L57" s="141"/>
      <c r="M57" s="141"/>
      <c r="N57" s="141"/>
      <c r="O57" s="141"/>
      <c r="P57" s="141"/>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row>
    <row r="58" spans="1:237" s="72" customFormat="1" ht="15" customHeight="1">
      <c r="A58" s="187">
        <v>15</v>
      </c>
      <c r="B58" s="186" t="s">
        <v>81</v>
      </c>
      <c r="C58" s="196" t="s">
        <v>2</v>
      </c>
      <c r="D58" s="197">
        <f>252.7</f>
        <v>252.7</v>
      </c>
      <c r="E58" s="196"/>
      <c r="F58" s="141"/>
      <c r="G58" s="110"/>
      <c r="H58" s="158"/>
      <c r="I58" s="141"/>
      <c r="J58" s="141"/>
      <c r="K58" s="141"/>
      <c r="L58" s="141"/>
      <c r="M58" s="141"/>
      <c r="N58" s="141"/>
      <c r="O58" s="141"/>
      <c r="P58" s="141"/>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row>
    <row r="59" spans="2:16" ht="12.75">
      <c r="B59"/>
      <c r="D59"/>
      <c r="E59" s="4"/>
      <c r="F59" s="4"/>
      <c r="G59" s="5"/>
      <c r="H59" s="5"/>
      <c r="I59" s="26"/>
      <c r="J59" s="27" t="s">
        <v>20</v>
      </c>
      <c r="K59" s="111"/>
      <c r="L59" s="111"/>
      <c r="M59" s="111"/>
      <c r="N59" s="111"/>
      <c r="O59" s="111"/>
      <c r="P59" s="112"/>
    </row>
    <row r="60" spans="1:7" s="9" customFormat="1" ht="14.25">
      <c r="A60" s="21" t="s">
        <v>21</v>
      </c>
      <c r="B60" s="22"/>
      <c r="C60" s="7"/>
      <c r="D60" s="7"/>
      <c r="E60" s="7"/>
      <c r="F60" s="7"/>
      <c r="G60" s="8"/>
    </row>
    <row r="61" spans="1:15" s="9" customFormat="1" ht="29.25" customHeight="1">
      <c r="A61" s="269" t="s">
        <v>481</v>
      </c>
      <c r="B61" s="269"/>
      <c r="C61" s="269"/>
      <c r="D61" s="269"/>
      <c r="E61" s="269"/>
      <c r="F61" s="269"/>
      <c r="G61" s="269"/>
      <c r="H61" s="269"/>
      <c r="I61" s="269"/>
      <c r="J61" s="269"/>
      <c r="K61" s="269"/>
      <c r="L61" s="269"/>
      <c r="M61" s="269"/>
      <c r="N61" s="269"/>
      <c r="O61" s="269"/>
    </row>
    <row r="62" spans="1:15" s="9" customFormat="1" ht="12" customHeight="1">
      <c r="A62" s="10"/>
      <c r="B62" s="23"/>
      <c r="C62" s="10"/>
      <c r="D62" s="10"/>
      <c r="E62" s="10"/>
      <c r="F62" s="10"/>
      <c r="G62" s="10"/>
      <c r="H62" s="10"/>
      <c r="I62" s="10"/>
      <c r="J62" s="10"/>
      <c r="K62" s="10"/>
      <c r="L62" s="10"/>
      <c r="M62" s="10"/>
      <c r="N62" s="10"/>
      <c r="O62" s="10"/>
    </row>
    <row r="63" spans="1:16" s="25" customFormat="1" ht="13.5" customHeight="1">
      <c r="A63" s="12"/>
      <c r="C63" s="14"/>
      <c r="D63" s="11"/>
      <c r="E63" s="11"/>
      <c r="F63" s="11"/>
      <c r="G63" s="12"/>
      <c r="H63" s="12"/>
      <c r="I63" s="13" t="s">
        <v>23</v>
      </c>
      <c r="J63" s="14"/>
      <c r="K63" s="11"/>
      <c r="L63" s="11"/>
      <c r="M63" s="12"/>
      <c r="N63" s="12"/>
      <c r="O63" s="12"/>
      <c r="P63" s="63"/>
    </row>
    <row r="64" spans="1:16" s="25" customFormat="1" ht="12.75">
      <c r="A64" s="12"/>
      <c r="B64" s="24" t="s">
        <v>22</v>
      </c>
      <c r="C64" s="14"/>
      <c r="D64" s="11"/>
      <c r="E64" s="11"/>
      <c r="F64" s="11"/>
      <c r="G64" s="12"/>
      <c r="H64" s="12"/>
      <c r="I64" s="15" t="s">
        <v>24</v>
      </c>
      <c r="J64" s="12"/>
      <c r="K64" s="12"/>
      <c r="L64" s="16"/>
      <c r="M64" s="12"/>
      <c r="N64" s="12"/>
      <c r="O64" s="12"/>
      <c r="P64" s="63"/>
    </row>
    <row r="65" spans="1:16" s="25" customFormat="1" ht="12.75">
      <c r="A65" s="12"/>
      <c r="B65" s="24"/>
      <c r="C65" s="14"/>
      <c r="D65" s="11"/>
      <c r="E65" s="11"/>
      <c r="F65" s="11"/>
      <c r="G65" s="12"/>
      <c r="H65" s="12"/>
      <c r="I65" s="15"/>
      <c r="J65" s="12"/>
      <c r="K65" s="12"/>
      <c r="L65" s="16"/>
      <c r="M65" s="12"/>
      <c r="N65" s="12"/>
      <c r="O65" s="12"/>
      <c r="P65" s="63"/>
    </row>
    <row r="66" spans="1:16" s="25" customFormat="1" ht="12.75">
      <c r="A66" s="12"/>
      <c r="B66" s="16" t="s">
        <v>138</v>
      </c>
      <c r="C66" s="14"/>
      <c r="D66" s="11"/>
      <c r="E66" s="240"/>
      <c r="F66" s="11"/>
      <c r="G66" s="12"/>
      <c r="H66" s="12"/>
      <c r="I66" s="16" t="s">
        <v>138</v>
      </c>
      <c r="J66" s="12"/>
      <c r="K66" s="12"/>
      <c r="L66" s="12"/>
      <c r="M66" s="12"/>
      <c r="N66" s="12"/>
      <c r="O66" s="12"/>
      <c r="P66" s="63"/>
    </row>
  </sheetData>
  <sheetProtection/>
  <mergeCells count="4">
    <mergeCell ref="E2:I2"/>
    <mergeCell ref="K2:O2"/>
    <mergeCell ref="A43:E43"/>
    <mergeCell ref="A61:O61"/>
  </mergeCells>
  <printOptions/>
  <pageMargins left="0.3937007874015748" right="0.3937007874015748" top="0.5511811023622047" bottom="0.4330708661417323" header="0.31496062992125984" footer="0.31496062992125984"/>
  <pageSetup horizontalDpi="600" verticalDpi="600" orientation="landscape" paperSize="9" scale="60" r:id="rId1"/>
  <headerFooter>
    <oddFooter>&amp;CLapa &amp;P no &amp;N</oddFooter>
  </headerFooter>
</worksheet>
</file>

<file path=xl/worksheets/sheet34.xml><?xml version="1.0" encoding="utf-8"?>
<worksheet xmlns="http://schemas.openxmlformats.org/spreadsheetml/2006/main" xmlns:r="http://schemas.openxmlformats.org/officeDocument/2006/relationships">
  <dimension ref="A1:IC54"/>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381</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202">
        <v>1</v>
      </c>
      <c r="B4" s="172" t="s">
        <v>410</v>
      </c>
      <c r="C4" s="173" t="s">
        <v>2</v>
      </c>
      <c r="D4" s="174">
        <v>19.4</v>
      </c>
      <c r="E4" s="202"/>
      <c r="F4" s="141"/>
      <c r="G4" s="110"/>
      <c r="H4" s="158"/>
      <c r="I4" s="141"/>
      <c r="J4" s="141"/>
      <c r="K4" s="141"/>
      <c r="L4" s="141"/>
      <c r="M4" s="141"/>
      <c r="N4" s="141"/>
      <c r="O4" s="141"/>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202">
        <v>2</v>
      </c>
      <c r="B5" s="172" t="s">
        <v>49</v>
      </c>
      <c r="C5" s="173" t="s">
        <v>2</v>
      </c>
      <c r="D5" s="174">
        <v>174.2</v>
      </c>
      <c r="E5" s="202"/>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38.25" customHeight="1">
      <c r="A6" s="202">
        <v>3</v>
      </c>
      <c r="B6" s="172" t="s">
        <v>50</v>
      </c>
      <c r="C6" s="173" t="s">
        <v>2</v>
      </c>
      <c r="D6" s="174">
        <v>178.7</v>
      </c>
      <c r="E6" s="202"/>
      <c r="F6" s="141"/>
      <c r="G6" s="110"/>
      <c r="H6" s="158"/>
      <c r="I6" s="141"/>
      <c r="J6" s="141"/>
      <c r="K6" s="141"/>
      <c r="L6" s="141"/>
      <c r="M6" s="141"/>
      <c r="N6" s="141"/>
      <c r="O6" s="141"/>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38.25" customHeight="1">
      <c r="A7" s="202">
        <v>4</v>
      </c>
      <c r="B7" s="172" t="s">
        <v>411</v>
      </c>
      <c r="C7" s="173" t="s">
        <v>2</v>
      </c>
      <c r="D7" s="174">
        <v>41.5</v>
      </c>
      <c r="E7" s="202"/>
      <c r="F7" s="141"/>
      <c r="G7" s="110"/>
      <c r="H7" s="158"/>
      <c r="I7" s="141"/>
      <c r="J7" s="141"/>
      <c r="K7" s="141"/>
      <c r="L7" s="141"/>
      <c r="M7" s="141"/>
      <c r="N7" s="141"/>
      <c r="O7" s="141"/>
      <c r="P7" s="141"/>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38.25" customHeight="1">
      <c r="A8" s="202">
        <v>5</v>
      </c>
      <c r="B8" s="172" t="s">
        <v>412</v>
      </c>
      <c r="C8" s="173" t="s">
        <v>2</v>
      </c>
      <c r="D8" s="174">
        <v>52.9</v>
      </c>
      <c r="E8" s="202"/>
      <c r="F8" s="141"/>
      <c r="G8" s="110"/>
      <c r="H8" s="158"/>
      <c r="I8" s="141"/>
      <c r="J8" s="141"/>
      <c r="K8" s="141"/>
      <c r="L8" s="141"/>
      <c r="M8" s="141"/>
      <c r="N8" s="141"/>
      <c r="O8" s="141"/>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38.25" customHeight="1">
      <c r="A9" s="202">
        <v>6</v>
      </c>
      <c r="B9" s="172" t="s">
        <v>52</v>
      </c>
      <c r="C9" s="173" t="s">
        <v>2</v>
      </c>
      <c r="D9" s="174">
        <v>282.5</v>
      </c>
      <c r="E9" s="202"/>
      <c r="F9" s="141"/>
      <c r="G9" s="110"/>
      <c r="H9" s="158"/>
      <c r="I9" s="141"/>
      <c r="J9" s="141"/>
      <c r="K9" s="141"/>
      <c r="L9" s="141"/>
      <c r="M9" s="141"/>
      <c r="N9" s="141"/>
      <c r="O9" s="141"/>
      <c r="P9" s="141"/>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237" s="79" customFormat="1" ht="38.25" customHeight="1">
      <c r="A10" s="202">
        <v>7</v>
      </c>
      <c r="B10" s="172" t="s">
        <v>53</v>
      </c>
      <c r="C10" s="173" t="s">
        <v>2</v>
      </c>
      <c r="D10" s="174">
        <v>123.2</v>
      </c>
      <c r="E10" s="202"/>
      <c r="F10" s="141"/>
      <c r="G10" s="110"/>
      <c r="H10" s="158"/>
      <c r="I10" s="141"/>
      <c r="J10" s="141"/>
      <c r="K10" s="141"/>
      <c r="L10" s="141"/>
      <c r="M10" s="141"/>
      <c r="N10" s="141"/>
      <c r="O10" s="141"/>
      <c r="P10" s="141"/>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row>
    <row r="11" spans="1:237" s="79" customFormat="1" ht="38.25" customHeight="1">
      <c r="A11" s="202">
        <v>8</v>
      </c>
      <c r="B11" s="172" t="s">
        <v>54</v>
      </c>
      <c r="C11" s="173" t="s">
        <v>2</v>
      </c>
      <c r="D11" s="174">
        <v>11.8</v>
      </c>
      <c r="E11" s="202"/>
      <c r="F11" s="141"/>
      <c r="G11" s="110"/>
      <c r="H11" s="158"/>
      <c r="I11" s="141"/>
      <c r="J11" s="141"/>
      <c r="K11" s="141"/>
      <c r="L11" s="141"/>
      <c r="M11" s="141"/>
      <c r="N11" s="141"/>
      <c r="O11" s="141"/>
      <c r="P11" s="141"/>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row>
    <row r="12" spans="1:16" s="70" customFormat="1" ht="38.25">
      <c r="A12" s="202">
        <v>9</v>
      </c>
      <c r="B12" s="172" t="s">
        <v>55</v>
      </c>
      <c r="C12" s="173" t="s">
        <v>56</v>
      </c>
      <c r="D12" s="176">
        <v>1</v>
      </c>
      <c r="E12" s="202"/>
      <c r="F12" s="141"/>
      <c r="G12" s="110"/>
      <c r="H12" s="158"/>
      <c r="I12" s="141"/>
      <c r="J12" s="141"/>
      <c r="K12" s="141"/>
      <c r="L12" s="141"/>
      <c r="M12" s="141"/>
      <c r="N12" s="141"/>
      <c r="O12" s="141"/>
      <c r="P12" s="141"/>
    </row>
    <row r="13" spans="1:16" s="70" customFormat="1" ht="38.25">
      <c r="A13" s="202">
        <v>10</v>
      </c>
      <c r="B13" s="172" t="s">
        <v>57</v>
      </c>
      <c r="C13" s="173" t="s">
        <v>56</v>
      </c>
      <c r="D13" s="176">
        <v>1</v>
      </c>
      <c r="E13" s="202"/>
      <c r="F13" s="141"/>
      <c r="G13" s="110"/>
      <c r="H13" s="158"/>
      <c r="I13" s="141"/>
      <c r="J13" s="141"/>
      <c r="K13" s="141"/>
      <c r="L13" s="141"/>
      <c r="M13" s="141"/>
      <c r="N13" s="141"/>
      <c r="O13" s="141"/>
      <c r="P13" s="141"/>
    </row>
    <row r="14" spans="1:16" s="70" customFormat="1" ht="38.25">
      <c r="A14" s="202">
        <v>11</v>
      </c>
      <c r="B14" s="172" t="s">
        <v>211</v>
      </c>
      <c r="C14" s="173" t="s">
        <v>56</v>
      </c>
      <c r="D14" s="176">
        <v>1</v>
      </c>
      <c r="E14" s="202"/>
      <c r="F14" s="141"/>
      <c r="G14" s="110"/>
      <c r="H14" s="158"/>
      <c r="I14" s="141"/>
      <c r="J14" s="141"/>
      <c r="K14" s="141"/>
      <c r="L14" s="141"/>
      <c r="M14" s="141"/>
      <c r="N14" s="141"/>
      <c r="O14" s="141"/>
      <c r="P14" s="141"/>
    </row>
    <row r="15" spans="1:16" s="70" customFormat="1" ht="38.25">
      <c r="A15" s="202">
        <v>12</v>
      </c>
      <c r="B15" s="177" t="s">
        <v>58</v>
      </c>
      <c r="C15" s="173" t="s">
        <v>56</v>
      </c>
      <c r="D15" s="176">
        <v>4</v>
      </c>
      <c r="E15" s="202"/>
      <c r="F15" s="141"/>
      <c r="G15" s="110"/>
      <c r="H15" s="158"/>
      <c r="I15" s="141"/>
      <c r="J15" s="141"/>
      <c r="K15" s="141"/>
      <c r="L15" s="141"/>
      <c r="M15" s="141"/>
      <c r="N15" s="141"/>
      <c r="O15" s="141"/>
      <c r="P15" s="141"/>
    </row>
    <row r="16" spans="1:16" s="70" customFormat="1" ht="38.25">
      <c r="A16" s="202">
        <v>13</v>
      </c>
      <c r="B16" s="177" t="s">
        <v>59</v>
      </c>
      <c r="C16" s="173" t="s">
        <v>56</v>
      </c>
      <c r="D16" s="176">
        <v>17</v>
      </c>
      <c r="E16" s="202"/>
      <c r="F16" s="141"/>
      <c r="G16" s="110"/>
      <c r="H16" s="158"/>
      <c r="I16" s="141"/>
      <c r="J16" s="141"/>
      <c r="K16" s="141"/>
      <c r="L16" s="141"/>
      <c r="M16" s="141"/>
      <c r="N16" s="141"/>
      <c r="O16" s="141"/>
      <c r="P16" s="141"/>
    </row>
    <row r="17" spans="1:16" s="70" customFormat="1" ht="38.25">
      <c r="A17" s="202">
        <v>14</v>
      </c>
      <c r="B17" s="177" t="s">
        <v>60</v>
      </c>
      <c r="C17" s="173" t="s">
        <v>56</v>
      </c>
      <c r="D17" s="178">
        <v>11</v>
      </c>
      <c r="E17" s="202"/>
      <c r="F17" s="141"/>
      <c r="G17" s="110"/>
      <c r="H17" s="158"/>
      <c r="I17" s="141"/>
      <c r="J17" s="141"/>
      <c r="K17" s="141"/>
      <c r="L17" s="141"/>
      <c r="M17" s="141"/>
      <c r="N17" s="141"/>
      <c r="O17" s="141"/>
      <c r="P17" s="141"/>
    </row>
    <row r="18" spans="1:16" s="70" customFormat="1" ht="38.25">
      <c r="A18" s="202">
        <v>15</v>
      </c>
      <c r="B18" s="177" t="s">
        <v>61</v>
      </c>
      <c r="C18" s="173" t="s">
        <v>56</v>
      </c>
      <c r="D18" s="178">
        <v>1</v>
      </c>
      <c r="E18" s="203"/>
      <c r="F18" s="141"/>
      <c r="G18" s="110"/>
      <c r="H18" s="158"/>
      <c r="I18" s="141"/>
      <c r="J18" s="141"/>
      <c r="K18" s="141"/>
      <c r="L18" s="141"/>
      <c r="M18" s="141"/>
      <c r="N18" s="141"/>
      <c r="O18" s="141"/>
      <c r="P18" s="141"/>
    </row>
    <row r="19" spans="1:16" s="70" customFormat="1" ht="25.5">
      <c r="A19" s="202">
        <v>16</v>
      </c>
      <c r="B19" s="177" t="s">
        <v>62</v>
      </c>
      <c r="C19" s="173" t="s">
        <v>56</v>
      </c>
      <c r="D19" s="178">
        <v>23</v>
      </c>
      <c r="E19" s="203"/>
      <c r="F19" s="141"/>
      <c r="G19" s="110"/>
      <c r="H19" s="158"/>
      <c r="I19" s="141"/>
      <c r="J19" s="141"/>
      <c r="K19" s="141"/>
      <c r="L19" s="141"/>
      <c r="M19" s="141"/>
      <c r="N19" s="141"/>
      <c r="O19" s="141"/>
      <c r="P19" s="141"/>
    </row>
    <row r="20" spans="1:16" s="70" customFormat="1" ht="25.5">
      <c r="A20" s="202">
        <v>17</v>
      </c>
      <c r="B20" s="177" t="s">
        <v>63</v>
      </c>
      <c r="C20" s="173" t="s">
        <v>56</v>
      </c>
      <c r="D20" s="178">
        <v>7</v>
      </c>
      <c r="E20" s="203"/>
      <c r="F20" s="141"/>
      <c r="G20" s="110"/>
      <c r="H20" s="158"/>
      <c r="I20" s="141"/>
      <c r="J20" s="141"/>
      <c r="K20" s="141"/>
      <c r="L20" s="141"/>
      <c r="M20" s="141"/>
      <c r="N20" s="141"/>
      <c r="O20" s="141"/>
      <c r="P20" s="141"/>
    </row>
    <row r="21" spans="1:16" s="70" customFormat="1" ht="12.75">
      <c r="A21" s="202">
        <v>18</v>
      </c>
      <c r="B21" s="182" t="s">
        <v>65</v>
      </c>
      <c r="C21" s="180" t="s">
        <v>14</v>
      </c>
      <c r="D21" s="178">
        <v>31</v>
      </c>
      <c r="E21" s="181"/>
      <c r="F21" s="141"/>
      <c r="G21" s="110"/>
      <c r="H21" s="158"/>
      <c r="I21" s="141"/>
      <c r="J21" s="141"/>
      <c r="K21" s="141"/>
      <c r="L21" s="141"/>
      <c r="M21" s="141"/>
      <c r="N21" s="141"/>
      <c r="O21" s="141"/>
      <c r="P21" s="141"/>
    </row>
    <row r="22" spans="1:16" s="70" customFormat="1" ht="12.75">
      <c r="A22" s="202">
        <v>19</v>
      </c>
      <c r="B22" s="182" t="s">
        <v>413</v>
      </c>
      <c r="C22" s="173" t="s">
        <v>5</v>
      </c>
      <c r="D22" s="176">
        <v>2</v>
      </c>
      <c r="E22" s="181"/>
      <c r="F22" s="141"/>
      <c r="G22" s="110"/>
      <c r="H22" s="158"/>
      <c r="I22" s="141"/>
      <c r="J22" s="141"/>
      <c r="K22" s="141"/>
      <c r="L22" s="141"/>
      <c r="M22" s="141"/>
      <c r="N22" s="141"/>
      <c r="O22" s="141"/>
      <c r="P22" s="141"/>
    </row>
    <row r="23" spans="1:16" s="70" customFormat="1" ht="12.75">
      <c r="A23" s="202">
        <v>20</v>
      </c>
      <c r="B23" s="182" t="s">
        <v>414</v>
      </c>
      <c r="C23" s="173" t="s">
        <v>5</v>
      </c>
      <c r="D23" s="176">
        <v>1</v>
      </c>
      <c r="E23" s="181"/>
      <c r="F23" s="141"/>
      <c r="G23" s="110"/>
      <c r="H23" s="158"/>
      <c r="I23" s="141"/>
      <c r="J23" s="141"/>
      <c r="K23" s="141"/>
      <c r="L23" s="141"/>
      <c r="M23" s="141"/>
      <c r="N23" s="141"/>
      <c r="O23" s="141"/>
      <c r="P23" s="141"/>
    </row>
    <row r="24" spans="1:16" s="70" customFormat="1" ht="25.5">
      <c r="A24" s="202">
        <v>21</v>
      </c>
      <c r="B24" s="182" t="s">
        <v>67</v>
      </c>
      <c r="C24" s="180" t="s">
        <v>2</v>
      </c>
      <c r="D24" s="214">
        <v>9</v>
      </c>
      <c r="E24" s="181"/>
      <c r="F24" s="141"/>
      <c r="G24" s="110"/>
      <c r="H24" s="158"/>
      <c r="I24" s="141"/>
      <c r="J24" s="141"/>
      <c r="K24" s="141"/>
      <c r="L24" s="141"/>
      <c r="M24" s="141"/>
      <c r="N24" s="141"/>
      <c r="O24" s="141"/>
      <c r="P24" s="141"/>
    </row>
    <row r="25" spans="1:16" s="78" customFormat="1" ht="38.25">
      <c r="A25" s="202">
        <v>22</v>
      </c>
      <c r="B25" s="186" t="s">
        <v>68</v>
      </c>
      <c r="C25" s="187" t="s">
        <v>244</v>
      </c>
      <c r="D25" s="215">
        <v>35</v>
      </c>
      <c r="E25" s="202"/>
      <c r="F25" s="141"/>
      <c r="G25" s="110"/>
      <c r="H25" s="158"/>
      <c r="I25" s="141"/>
      <c r="J25" s="141"/>
      <c r="K25" s="141"/>
      <c r="L25" s="141"/>
      <c r="M25" s="141"/>
      <c r="N25" s="141"/>
      <c r="O25" s="141"/>
      <c r="P25" s="141"/>
    </row>
    <row r="26" spans="1:16" s="78" customFormat="1" ht="38.25">
      <c r="A26" s="202">
        <v>23</v>
      </c>
      <c r="B26" s="186" t="s">
        <v>415</v>
      </c>
      <c r="C26" s="187" t="s">
        <v>244</v>
      </c>
      <c r="D26" s="215">
        <v>23</v>
      </c>
      <c r="E26" s="202"/>
      <c r="F26" s="141"/>
      <c r="G26" s="110"/>
      <c r="H26" s="158"/>
      <c r="I26" s="141"/>
      <c r="J26" s="141"/>
      <c r="K26" s="141"/>
      <c r="L26" s="141"/>
      <c r="M26" s="141"/>
      <c r="N26" s="141"/>
      <c r="O26" s="141"/>
      <c r="P26" s="141"/>
    </row>
    <row r="27" spans="1:16" s="78" customFormat="1" ht="25.5">
      <c r="A27" s="202">
        <v>24</v>
      </c>
      <c r="B27" s="186" t="s">
        <v>145</v>
      </c>
      <c r="C27" s="187" t="s">
        <v>3</v>
      </c>
      <c r="D27" s="187">
        <v>1</v>
      </c>
      <c r="E27" s="202"/>
      <c r="F27" s="141"/>
      <c r="G27" s="110"/>
      <c r="H27" s="158"/>
      <c r="I27" s="141"/>
      <c r="J27" s="141"/>
      <c r="K27" s="141"/>
      <c r="L27" s="141"/>
      <c r="M27" s="141"/>
      <c r="N27" s="141"/>
      <c r="O27" s="141"/>
      <c r="P27" s="141"/>
    </row>
    <row r="28" spans="1:16" s="78" customFormat="1" ht="25.5">
      <c r="A28" s="202">
        <v>25</v>
      </c>
      <c r="B28" s="186" t="s">
        <v>146</v>
      </c>
      <c r="C28" s="187" t="s">
        <v>2</v>
      </c>
      <c r="D28" s="187">
        <v>37</v>
      </c>
      <c r="E28" s="202"/>
      <c r="F28" s="141"/>
      <c r="G28" s="110"/>
      <c r="H28" s="158"/>
      <c r="I28" s="141"/>
      <c r="J28" s="141"/>
      <c r="K28" s="141"/>
      <c r="L28" s="141"/>
      <c r="M28" s="141"/>
      <c r="N28" s="141"/>
      <c r="O28" s="141"/>
      <c r="P28" s="141"/>
    </row>
    <row r="29" spans="1:16" s="78" customFormat="1" ht="25.5">
      <c r="A29" s="202">
        <v>26</v>
      </c>
      <c r="B29" s="189" t="s">
        <v>123</v>
      </c>
      <c r="C29" s="187" t="s">
        <v>14</v>
      </c>
      <c r="D29" s="187">
        <v>30</v>
      </c>
      <c r="E29" s="202"/>
      <c r="F29" s="141"/>
      <c r="G29" s="110"/>
      <c r="H29" s="158"/>
      <c r="I29" s="141"/>
      <c r="J29" s="141"/>
      <c r="K29" s="141"/>
      <c r="L29" s="141"/>
      <c r="M29" s="141"/>
      <c r="N29" s="141"/>
      <c r="O29" s="141"/>
      <c r="P29" s="141"/>
    </row>
    <row r="30" spans="1:16" s="78" customFormat="1" ht="25.5">
      <c r="A30" s="202">
        <v>27</v>
      </c>
      <c r="B30" s="186" t="s">
        <v>70</v>
      </c>
      <c r="C30" s="187" t="s">
        <v>2</v>
      </c>
      <c r="D30" s="190">
        <v>466.69999999999993</v>
      </c>
      <c r="E30" s="181"/>
      <c r="F30" s="141"/>
      <c r="G30" s="110"/>
      <c r="H30" s="158"/>
      <c r="I30" s="141"/>
      <c r="J30" s="141"/>
      <c r="K30" s="141"/>
      <c r="L30" s="141"/>
      <c r="M30" s="141"/>
      <c r="N30" s="141"/>
      <c r="O30" s="141"/>
      <c r="P30" s="141"/>
    </row>
    <row r="31" spans="1:16" s="78" customFormat="1" ht="25.5">
      <c r="A31" s="202">
        <v>28</v>
      </c>
      <c r="B31" s="186" t="s">
        <v>71</v>
      </c>
      <c r="C31" s="187" t="s">
        <v>2</v>
      </c>
      <c r="D31" s="190">
        <v>884.1999999999999</v>
      </c>
      <c r="E31" s="181"/>
      <c r="F31" s="141"/>
      <c r="G31" s="110"/>
      <c r="H31" s="158"/>
      <c r="I31" s="141"/>
      <c r="J31" s="141"/>
      <c r="K31" s="141"/>
      <c r="L31" s="141"/>
      <c r="M31" s="141"/>
      <c r="N31" s="141"/>
      <c r="O31" s="141"/>
      <c r="P31" s="141"/>
    </row>
    <row r="32" spans="1:16" s="78" customFormat="1" ht="12.75">
      <c r="A32" s="202">
        <v>29</v>
      </c>
      <c r="B32" s="189" t="s">
        <v>416</v>
      </c>
      <c r="C32" s="187" t="s">
        <v>2</v>
      </c>
      <c r="D32" s="187">
        <v>10.8</v>
      </c>
      <c r="E32" s="198"/>
      <c r="F32" s="141"/>
      <c r="G32" s="110"/>
      <c r="H32" s="158"/>
      <c r="I32" s="141"/>
      <c r="J32" s="141"/>
      <c r="K32" s="141"/>
      <c r="L32" s="141"/>
      <c r="M32" s="141"/>
      <c r="N32" s="141"/>
      <c r="O32" s="141"/>
      <c r="P32" s="141"/>
    </row>
    <row r="33" spans="1:16" s="78" customFormat="1" ht="12.75">
      <c r="A33" s="202">
        <v>30</v>
      </c>
      <c r="B33" s="186" t="s">
        <v>73</v>
      </c>
      <c r="C33" s="187" t="s">
        <v>14</v>
      </c>
      <c r="D33" s="187">
        <v>2</v>
      </c>
      <c r="E33" s="198"/>
      <c r="F33" s="141"/>
      <c r="G33" s="110"/>
      <c r="H33" s="158"/>
      <c r="I33" s="141"/>
      <c r="J33" s="141"/>
      <c r="K33" s="141"/>
      <c r="L33" s="141"/>
      <c r="M33" s="141"/>
      <c r="N33" s="141"/>
      <c r="O33" s="141"/>
      <c r="P33" s="141"/>
    </row>
    <row r="34" spans="1:16" s="78" customFormat="1" ht="15.75">
      <c r="A34" s="202"/>
      <c r="B34" s="191" t="s">
        <v>167</v>
      </c>
      <c r="C34" s="173"/>
      <c r="D34" s="193"/>
      <c r="E34" s="194"/>
      <c r="F34" s="141"/>
      <c r="G34" s="110"/>
      <c r="H34" s="158"/>
      <c r="I34" s="141"/>
      <c r="J34" s="141"/>
      <c r="K34" s="141"/>
      <c r="L34" s="141"/>
      <c r="M34" s="141"/>
      <c r="N34" s="141"/>
      <c r="O34" s="141"/>
      <c r="P34" s="141"/>
    </row>
    <row r="35" spans="1:16" s="78" customFormat="1" ht="15.75" customHeight="1">
      <c r="A35" s="202">
        <v>31</v>
      </c>
      <c r="B35" s="177" t="s">
        <v>168</v>
      </c>
      <c r="C35" s="173" t="s">
        <v>5</v>
      </c>
      <c r="D35" s="193">
        <v>2</v>
      </c>
      <c r="E35" s="181"/>
      <c r="F35" s="141"/>
      <c r="G35" s="110"/>
      <c r="H35" s="158"/>
      <c r="I35" s="141"/>
      <c r="J35" s="141"/>
      <c r="K35" s="141"/>
      <c r="L35" s="141"/>
      <c r="M35" s="141"/>
      <c r="N35" s="141"/>
      <c r="O35" s="141"/>
      <c r="P35" s="181" t="s">
        <v>417</v>
      </c>
    </row>
    <row r="36" spans="1:16" s="78" customFormat="1" ht="15.75">
      <c r="A36" s="202">
        <v>32</v>
      </c>
      <c r="B36" s="177" t="s">
        <v>418</v>
      </c>
      <c r="C36" s="173" t="s">
        <v>5</v>
      </c>
      <c r="D36" s="193">
        <v>2</v>
      </c>
      <c r="E36" s="194"/>
      <c r="F36" s="141"/>
      <c r="G36" s="110"/>
      <c r="H36" s="158"/>
      <c r="I36" s="141"/>
      <c r="J36" s="141"/>
      <c r="K36" s="141"/>
      <c r="L36" s="141"/>
      <c r="M36" s="141"/>
      <c r="N36" s="141"/>
      <c r="O36" s="141"/>
      <c r="P36" s="141"/>
    </row>
    <row r="37" spans="1:16" s="70" customFormat="1" ht="15" customHeight="1">
      <c r="A37" s="202">
        <v>33</v>
      </c>
      <c r="B37" s="177" t="s">
        <v>170</v>
      </c>
      <c r="C37" s="195" t="s">
        <v>2</v>
      </c>
      <c r="D37" s="174">
        <v>0.6</v>
      </c>
      <c r="E37" s="194"/>
      <c r="F37" s="141"/>
      <c r="G37" s="110"/>
      <c r="H37" s="158"/>
      <c r="I37" s="141"/>
      <c r="J37" s="141"/>
      <c r="K37" s="141"/>
      <c r="L37" s="141"/>
      <c r="M37" s="141"/>
      <c r="N37" s="141"/>
      <c r="O37" s="141"/>
      <c r="P37" s="141"/>
    </row>
    <row r="38" spans="1:16" s="70" customFormat="1" ht="15" customHeight="1">
      <c r="A38" s="202">
        <v>34</v>
      </c>
      <c r="B38" s="182" t="s">
        <v>171</v>
      </c>
      <c r="C38" s="173" t="s">
        <v>5</v>
      </c>
      <c r="D38" s="193">
        <v>1</v>
      </c>
      <c r="E38" s="194"/>
      <c r="F38" s="141"/>
      <c r="G38" s="110"/>
      <c r="H38" s="158"/>
      <c r="I38" s="141"/>
      <c r="J38" s="141"/>
      <c r="K38" s="141"/>
      <c r="L38" s="141"/>
      <c r="M38" s="141"/>
      <c r="N38" s="141"/>
      <c r="O38" s="141"/>
      <c r="P38" s="141"/>
    </row>
    <row r="39" spans="1:16" s="70" customFormat="1" ht="17.25" customHeight="1">
      <c r="A39" s="282" t="s">
        <v>74</v>
      </c>
      <c r="B39" s="292"/>
      <c r="C39" s="292"/>
      <c r="D39" s="292"/>
      <c r="E39" s="293"/>
      <c r="F39" s="141"/>
      <c r="G39" s="110"/>
      <c r="H39" s="158"/>
      <c r="I39" s="141"/>
      <c r="J39" s="141"/>
      <c r="K39" s="141"/>
      <c r="L39" s="141"/>
      <c r="M39" s="141"/>
      <c r="N39" s="141"/>
      <c r="O39" s="141"/>
      <c r="P39" s="141"/>
    </row>
    <row r="40" spans="1:16" s="70" customFormat="1" ht="26.25" customHeight="1">
      <c r="A40" s="187">
        <v>1</v>
      </c>
      <c r="B40" s="186" t="s">
        <v>75</v>
      </c>
      <c r="C40" s="196" t="s">
        <v>76</v>
      </c>
      <c r="D40" s="197">
        <v>2612.9</v>
      </c>
      <c r="E40" s="198"/>
      <c r="F40" s="141"/>
      <c r="G40" s="110"/>
      <c r="H40" s="158"/>
      <c r="I40" s="141"/>
      <c r="J40" s="141"/>
      <c r="K40" s="141"/>
      <c r="L40" s="141"/>
      <c r="M40" s="141"/>
      <c r="N40" s="141"/>
      <c r="O40" s="141"/>
      <c r="P40" s="141"/>
    </row>
    <row r="41" spans="1:16" s="70" customFormat="1" ht="38.25">
      <c r="A41" s="187">
        <v>2</v>
      </c>
      <c r="B41" s="186" t="s">
        <v>139</v>
      </c>
      <c r="C41" s="196" t="s">
        <v>76</v>
      </c>
      <c r="D41" s="197">
        <v>1215.5</v>
      </c>
      <c r="E41" s="196"/>
      <c r="F41" s="141"/>
      <c r="G41" s="110"/>
      <c r="H41" s="158"/>
      <c r="I41" s="141"/>
      <c r="J41" s="141"/>
      <c r="K41" s="141"/>
      <c r="L41" s="141"/>
      <c r="M41" s="141"/>
      <c r="N41" s="141"/>
      <c r="O41" s="141"/>
      <c r="P41" s="141"/>
    </row>
    <row r="42" spans="1:16" s="70" customFormat="1" ht="25.5">
      <c r="A42" s="187">
        <v>3</v>
      </c>
      <c r="B42" s="186" t="s">
        <v>484</v>
      </c>
      <c r="C42" s="97" t="s">
        <v>76</v>
      </c>
      <c r="D42" s="197">
        <f>D40-D41-D43</f>
        <v>583.3000000000001</v>
      </c>
      <c r="E42" s="196"/>
      <c r="F42" s="141"/>
      <c r="G42" s="110"/>
      <c r="H42" s="158"/>
      <c r="I42" s="141"/>
      <c r="J42" s="141"/>
      <c r="K42" s="141"/>
      <c r="L42" s="141"/>
      <c r="M42" s="141"/>
      <c r="N42" s="141"/>
      <c r="O42" s="141"/>
      <c r="P42" s="141"/>
    </row>
    <row r="43" spans="1:16" s="70" customFormat="1" ht="25.5">
      <c r="A43" s="187">
        <v>4</v>
      </c>
      <c r="B43" s="186" t="s">
        <v>77</v>
      </c>
      <c r="C43" s="196" t="s">
        <v>76</v>
      </c>
      <c r="D43" s="197">
        <v>814.1</v>
      </c>
      <c r="E43" s="196"/>
      <c r="F43" s="141"/>
      <c r="G43" s="110"/>
      <c r="H43" s="158"/>
      <c r="I43" s="141"/>
      <c r="J43" s="141"/>
      <c r="K43" s="141"/>
      <c r="L43" s="141"/>
      <c r="M43" s="141"/>
      <c r="N43" s="141"/>
      <c r="O43" s="141"/>
      <c r="P43" s="141"/>
    </row>
    <row r="44" spans="1:16" s="70" customFormat="1" ht="38.25">
      <c r="A44" s="187">
        <v>5</v>
      </c>
      <c r="B44" s="186" t="s">
        <v>78</v>
      </c>
      <c r="C44" s="196" t="s">
        <v>2</v>
      </c>
      <c r="D44" s="197">
        <v>582.3</v>
      </c>
      <c r="E44" s="196"/>
      <c r="F44" s="141"/>
      <c r="G44" s="110"/>
      <c r="H44" s="158"/>
      <c r="I44" s="141"/>
      <c r="J44" s="141"/>
      <c r="K44" s="141"/>
      <c r="L44" s="141"/>
      <c r="M44" s="141"/>
      <c r="N44" s="141"/>
      <c r="O44" s="141"/>
      <c r="P44" s="141"/>
    </row>
    <row r="45" spans="1:16" s="70" customFormat="1" ht="25.5">
      <c r="A45" s="187">
        <v>6</v>
      </c>
      <c r="B45" s="186" t="s">
        <v>79</v>
      </c>
      <c r="C45" s="196" t="s">
        <v>80</v>
      </c>
      <c r="D45" s="197">
        <v>8.5</v>
      </c>
      <c r="E45" s="196"/>
      <c r="F45" s="141"/>
      <c r="G45" s="110"/>
      <c r="H45" s="158"/>
      <c r="I45" s="141"/>
      <c r="J45" s="141"/>
      <c r="K45" s="141"/>
      <c r="L45" s="141"/>
      <c r="M45" s="141"/>
      <c r="N45" s="141"/>
      <c r="O45" s="141"/>
      <c r="P45" s="141"/>
    </row>
    <row r="46" spans="1:16" s="70" customFormat="1" ht="15" customHeight="1">
      <c r="A46" s="187">
        <v>7</v>
      </c>
      <c r="B46" s="186" t="s">
        <v>81</v>
      </c>
      <c r="C46" s="196" t="s">
        <v>2</v>
      </c>
      <c r="D46" s="197">
        <v>884.1999999999999</v>
      </c>
      <c r="E46" s="196"/>
      <c r="F46" s="141"/>
      <c r="G46" s="110"/>
      <c r="H46" s="158"/>
      <c r="I46" s="141"/>
      <c r="J46" s="141"/>
      <c r="K46" s="141"/>
      <c r="L46" s="141"/>
      <c r="M46" s="141"/>
      <c r="N46" s="141"/>
      <c r="O46" s="141"/>
      <c r="P46" s="141"/>
    </row>
    <row r="47" spans="2:16" ht="12.75">
      <c r="B47"/>
      <c r="D47"/>
      <c r="E47" s="4"/>
      <c r="F47" s="4"/>
      <c r="G47" s="5"/>
      <c r="H47" s="5"/>
      <c r="I47" s="26"/>
      <c r="J47" s="27" t="s">
        <v>20</v>
      </c>
      <c r="K47" s="111"/>
      <c r="L47" s="111"/>
      <c r="M47" s="111"/>
      <c r="N47" s="111"/>
      <c r="O47" s="111"/>
      <c r="P47" s="112"/>
    </row>
    <row r="48" spans="1:7" s="9" customFormat="1" ht="14.25">
      <c r="A48" s="21" t="s">
        <v>21</v>
      </c>
      <c r="B48" s="22"/>
      <c r="C48" s="7"/>
      <c r="D48" s="7"/>
      <c r="E48" s="7"/>
      <c r="F48" s="7"/>
      <c r="G48" s="8"/>
    </row>
    <row r="49" spans="1:15" s="9" customFormat="1" ht="29.25" customHeight="1">
      <c r="A49" s="269" t="s">
        <v>481</v>
      </c>
      <c r="B49" s="269"/>
      <c r="C49" s="269"/>
      <c r="D49" s="269"/>
      <c r="E49" s="269"/>
      <c r="F49" s="269"/>
      <c r="G49" s="269"/>
      <c r="H49" s="269"/>
      <c r="I49" s="269"/>
      <c r="J49" s="269"/>
      <c r="K49" s="269"/>
      <c r="L49" s="269"/>
      <c r="M49" s="269"/>
      <c r="N49" s="269"/>
      <c r="O49" s="269"/>
    </row>
    <row r="50" spans="1:15" s="9" customFormat="1" ht="12" customHeight="1">
      <c r="A50" s="10"/>
      <c r="B50" s="23"/>
      <c r="C50" s="10"/>
      <c r="D50" s="10"/>
      <c r="E50" s="10"/>
      <c r="F50" s="10"/>
      <c r="G50" s="10"/>
      <c r="H50" s="10"/>
      <c r="I50" s="10"/>
      <c r="J50" s="10"/>
      <c r="K50" s="10"/>
      <c r="L50" s="10"/>
      <c r="M50" s="10"/>
      <c r="N50" s="10"/>
      <c r="O50" s="10"/>
    </row>
    <row r="51" spans="1:16" s="25" customFormat="1" ht="13.5" customHeight="1">
      <c r="A51" s="12"/>
      <c r="C51" s="14"/>
      <c r="D51" s="11"/>
      <c r="E51" s="11"/>
      <c r="F51" s="11"/>
      <c r="G51" s="12"/>
      <c r="H51" s="12"/>
      <c r="I51" s="13" t="s">
        <v>23</v>
      </c>
      <c r="J51" s="14"/>
      <c r="K51" s="11"/>
      <c r="L51" s="11"/>
      <c r="M51" s="12"/>
      <c r="N51" s="12"/>
      <c r="O51" s="12"/>
      <c r="P51" s="63"/>
    </row>
    <row r="52" spans="1:16" s="25" customFormat="1" ht="12.75">
      <c r="A52" s="12"/>
      <c r="B52" s="24" t="s">
        <v>22</v>
      </c>
      <c r="C52" s="14"/>
      <c r="D52" s="11"/>
      <c r="E52" s="11"/>
      <c r="F52" s="11"/>
      <c r="G52" s="12"/>
      <c r="H52" s="12"/>
      <c r="I52" s="15" t="s">
        <v>24</v>
      </c>
      <c r="J52" s="12"/>
      <c r="K52" s="12"/>
      <c r="L52" s="16"/>
      <c r="M52" s="12"/>
      <c r="N52" s="12"/>
      <c r="O52" s="12"/>
      <c r="P52" s="63"/>
    </row>
    <row r="53" spans="1:16" s="25" customFormat="1" ht="12.75">
      <c r="A53" s="12"/>
      <c r="B53" s="24"/>
      <c r="C53" s="14"/>
      <c r="D53" s="11"/>
      <c r="E53" s="11"/>
      <c r="F53" s="11"/>
      <c r="G53" s="12"/>
      <c r="H53" s="12"/>
      <c r="I53" s="15"/>
      <c r="J53" s="12"/>
      <c r="K53" s="12"/>
      <c r="L53" s="16"/>
      <c r="M53" s="12"/>
      <c r="N53" s="12"/>
      <c r="O53" s="12"/>
      <c r="P53" s="63"/>
    </row>
    <row r="54" spans="1:16" s="25" customFormat="1" ht="12.75">
      <c r="A54" s="12"/>
      <c r="B54" s="16" t="s">
        <v>138</v>
      </c>
      <c r="C54" s="14"/>
      <c r="D54" s="11"/>
      <c r="E54" s="11"/>
      <c r="F54" s="11"/>
      <c r="G54" s="12"/>
      <c r="H54" s="12"/>
      <c r="I54" s="16" t="s">
        <v>138</v>
      </c>
      <c r="J54" s="12"/>
      <c r="K54" s="12"/>
      <c r="L54" s="12"/>
      <c r="M54" s="12"/>
      <c r="N54" s="12"/>
      <c r="O54" s="12"/>
      <c r="P54" s="63"/>
    </row>
  </sheetData>
  <sheetProtection/>
  <mergeCells count="4">
    <mergeCell ref="E2:I2"/>
    <mergeCell ref="K2:O2"/>
    <mergeCell ref="A39:E39"/>
    <mergeCell ref="A49:O49"/>
  </mergeCells>
  <printOptions/>
  <pageMargins left="0.3937007874015748" right="0.3937007874015748" top="0.4724409448818898" bottom="0.5905511811023623" header="0.31496062992125984" footer="0.31496062992125984"/>
  <pageSetup horizontalDpi="600" verticalDpi="600" orientation="landscape" paperSize="9" scale="60" r:id="rId1"/>
  <headerFooter>
    <oddFooter>&amp;CLapa &amp;P no &amp;N</oddFooter>
  </headerFooter>
</worksheet>
</file>

<file path=xl/worksheets/sheet35.xml><?xml version="1.0" encoding="utf-8"?>
<worksheet xmlns="http://schemas.openxmlformats.org/spreadsheetml/2006/main" xmlns:r="http://schemas.openxmlformats.org/officeDocument/2006/relationships">
  <dimension ref="A1:IC68"/>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382</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2" customFormat="1" ht="25.5">
      <c r="A4" s="97">
        <v>1</v>
      </c>
      <c r="B4" s="95" t="s">
        <v>82</v>
      </c>
      <c r="C4" s="93" t="s">
        <v>2</v>
      </c>
      <c r="D4" s="94">
        <v>377.5</v>
      </c>
      <c r="E4" s="90"/>
      <c r="F4" s="141"/>
      <c r="G4" s="110"/>
      <c r="H4" s="158"/>
      <c r="I4" s="141"/>
      <c r="J4" s="141"/>
      <c r="K4" s="141"/>
      <c r="L4" s="141"/>
      <c r="M4" s="141"/>
      <c r="N4" s="141"/>
      <c r="O4" s="141"/>
      <c r="P4" s="141"/>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row>
    <row r="5" spans="1:237" s="72" customFormat="1" ht="25.5">
      <c r="A5" s="97">
        <v>2</v>
      </c>
      <c r="B5" s="95" t="s">
        <v>83</v>
      </c>
      <c r="C5" s="93" t="s">
        <v>2</v>
      </c>
      <c r="D5" s="94">
        <v>116</v>
      </c>
      <c r="E5" s="90"/>
      <c r="F5" s="141"/>
      <c r="G5" s="110"/>
      <c r="H5" s="158"/>
      <c r="I5" s="141"/>
      <c r="J5" s="141"/>
      <c r="K5" s="141"/>
      <c r="L5" s="141"/>
      <c r="M5" s="141"/>
      <c r="N5" s="141"/>
      <c r="O5" s="141"/>
      <c r="P5" s="141"/>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row>
    <row r="6" spans="1:237" s="72" customFormat="1" ht="25.5">
      <c r="A6" s="97">
        <v>3</v>
      </c>
      <c r="B6" s="95" t="s">
        <v>84</v>
      </c>
      <c r="C6" s="93" t="s">
        <v>2</v>
      </c>
      <c r="D6" s="94">
        <v>61.9</v>
      </c>
      <c r="E6" s="90"/>
      <c r="F6" s="141"/>
      <c r="G6" s="110"/>
      <c r="H6" s="158"/>
      <c r="I6" s="141"/>
      <c r="J6" s="141"/>
      <c r="K6" s="141"/>
      <c r="L6" s="141"/>
      <c r="M6" s="141"/>
      <c r="N6" s="141"/>
      <c r="O6" s="141"/>
      <c r="P6" s="141"/>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row>
    <row r="7" spans="1:237" s="72" customFormat="1" ht="25.5">
      <c r="A7" s="97">
        <v>4</v>
      </c>
      <c r="B7" s="95" t="s">
        <v>85</v>
      </c>
      <c r="C7" s="93" t="s">
        <v>2</v>
      </c>
      <c r="D7" s="94">
        <v>28.2</v>
      </c>
      <c r="E7" s="90"/>
      <c r="F7" s="141"/>
      <c r="G7" s="110"/>
      <c r="H7" s="158"/>
      <c r="I7" s="141"/>
      <c r="J7" s="141"/>
      <c r="K7" s="141"/>
      <c r="L7" s="141"/>
      <c r="M7" s="141"/>
      <c r="N7" s="141"/>
      <c r="O7" s="141"/>
      <c r="P7" s="141"/>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25.5">
      <c r="A8" s="97">
        <v>5</v>
      </c>
      <c r="B8" s="95" t="s">
        <v>88</v>
      </c>
      <c r="C8" s="93" t="s">
        <v>2</v>
      </c>
      <c r="D8" s="94">
        <v>3</v>
      </c>
      <c r="E8" s="90"/>
      <c r="F8" s="141"/>
      <c r="G8" s="110"/>
      <c r="H8" s="158"/>
      <c r="I8" s="141"/>
      <c r="J8" s="141"/>
      <c r="K8" s="141"/>
      <c r="L8" s="141"/>
      <c r="M8" s="141"/>
      <c r="N8" s="141"/>
      <c r="O8" s="141"/>
      <c r="P8" s="141"/>
      <c r="Q8" s="116"/>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25.5">
      <c r="A9" s="97">
        <v>6</v>
      </c>
      <c r="B9" s="95" t="s">
        <v>419</v>
      </c>
      <c r="C9" s="93" t="s">
        <v>2</v>
      </c>
      <c r="D9" s="94">
        <v>4</v>
      </c>
      <c r="E9" s="90"/>
      <c r="F9" s="141"/>
      <c r="G9" s="110"/>
      <c r="H9" s="158"/>
      <c r="I9" s="141"/>
      <c r="J9" s="141"/>
      <c r="K9" s="141"/>
      <c r="L9" s="141"/>
      <c r="M9" s="141"/>
      <c r="N9" s="141"/>
      <c r="O9" s="141"/>
      <c r="P9" s="141"/>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25.5">
      <c r="A10" s="97">
        <v>7</v>
      </c>
      <c r="B10" s="95" t="s">
        <v>89</v>
      </c>
      <c r="C10" s="93" t="s">
        <v>2</v>
      </c>
      <c r="D10" s="94">
        <v>2.4</v>
      </c>
      <c r="E10" s="90"/>
      <c r="F10" s="141"/>
      <c r="G10" s="110"/>
      <c r="H10" s="158"/>
      <c r="I10" s="141"/>
      <c r="J10" s="141"/>
      <c r="K10" s="141"/>
      <c r="L10" s="141"/>
      <c r="M10" s="141"/>
      <c r="N10" s="141"/>
      <c r="O10" s="141"/>
      <c r="P10" s="141"/>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25.5">
      <c r="A11" s="97">
        <v>8</v>
      </c>
      <c r="B11" s="95" t="s">
        <v>90</v>
      </c>
      <c r="C11" s="93" t="s">
        <v>2</v>
      </c>
      <c r="D11" s="94">
        <v>232.5</v>
      </c>
      <c r="E11" s="90"/>
      <c r="F11" s="141"/>
      <c r="G11" s="110"/>
      <c r="H11" s="158"/>
      <c r="I11" s="141"/>
      <c r="J11" s="141"/>
      <c r="K11" s="141"/>
      <c r="L11" s="141"/>
      <c r="M11" s="141"/>
      <c r="N11" s="141"/>
      <c r="O11" s="141"/>
      <c r="P11" s="141"/>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25.5">
      <c r="A12" s="97">
        <v>9</v>
      </c>
      <c r="B12" s="95" t="s">
        <v>91</v>
      </c>
      <c r="C12" s="93" t="s">
        <v>2</v>
      </c>
      <c r="D12" s="94">
        <v>59.5</v>
      </c>
      <c r="E12" s="90"/>
      <c r="F12" s="141"/>
      <c r="G12" s="110"/>
      <c r="H12" s="158"/>
      <c r="I12" s="141"/>
      <c r="J12" s="141"/>
      <c r="K12" s="141"/>
      <c r="L12" s="141"/>
      <c r="M12" s="141"/>
      <c r="N12" s="141"/>
      <c r="O12" s="141"/>
      <c r="P12" s="141"/>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14.25" customHeight="1">
      <c r="A13" s="97">
        <v>10</v>
      </c>
      <c r="B13" s="95" t="s">
        <v>92</v>
      </c>
      <c r="C13" s="101" t="s">
        <v>14</v>
      </c>
      <c r="D13" s="92">
        <v>2</v>
      </c>
      <c r="E13" s="90"/>
      <c r="F13" s="141"/>
      <c r="G13" s="110"/>
      <c r="H13" s="158"/>
      <c r="I13" s="141"/>
      <c r="J13" s="141"/>
      <c r="K13" s="141"/>
      <c r="L13" s="141"/>
      <c r="M13" s="141"/>
      <c r="N13" s="141"/>
      <c r="O13" s="141"/>
      <c r="P13" s="14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4.25" customHeight="1">
      <c r="A14" s="97">
        <v>11</v>
      </c>
      <c r="B14" s="95" t="s">
        <v>95</v>
      </c>
      <c r="C14" s="101" t="s">
        <v>14</v>
      </c>
      <c r="D14" s="92">
        <v>2</v>
      </c>
      <c r="E14" s="90"/>
      <c r="F14" s="141"/>
      <c r="G14" s="110"/>
      <c r="H14" s="158"/>
      <c r="I14" s="141"/>
      <c r="J14" s="141"/>
      <c r="K14" s="141"/>
      <c r="L14" s="141"/>
      <c r="M14" s="141"/>
      <c r="N14" s="141"/>
      <c r="O14" s="141"/>
      <c r="P14" s="14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4.25" customHeight="1">
      <c r="A15" s="97">
        <v>12</v>
      </c>
      <c r="B15" s="95" t="s">
        <v>420</v>
      </c>
      <c r="C15" s="101" t="s">
        <v>14</v>
      </c>
      <c r="D15" s="92">
        <v>1</v>
      </c>
      <c r="E15" s="90"/>
      <c r="F15" s="141"/>
      <c r="G15" s="110"/>
      <c r="H15" s="158"/>
      <c r="I15" s="141"/>
      <c r="J15" s="141"/>
      <c r="K15" s="141"/>
      <c r="L15" s="141"/>
      <c r="M15" s="141"/>
      <c r="N15" s="141"/>
      <c r="O15" s="141"/>
      <c r="P15" s="141"/>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4.25" customHeight="1">
      <c r="A16" s="97">
        <v>13</v>
      </c>
      <c r="B16" s="95" t="s">
        <v>96</v>
      </c>
      <c r="C16" s="101" t="s">
        <v>14</v>
      </c>
      <c r="D16" s="92">
        <v>24</v>
      </c>
      <c r="E16" s="90"/>
      <c r="F16" s="141"/>
      <c r="G16" s="110"/>
      <c r="H16" s="158"/>
      <c r="I16" s="141"/>
      <c r="J16" s="141"/>
      <c r="K16" s="141"/>
      <c r="L16" s="141"/>
      <c r="M16" s="141"/>
      <c r="N16" s="141"/>
      <c r="O16" s="141"/>
      <c r="P16" s="141"/>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4.25" customHeight="1">
      <c r="A17" s="97">
        <v>14</v>
      </c>
      <c r="B17" s="95" t="s">
        <v>98</v>
      </c>
      <c r="C17" s="101" t="s">
        <v>14</v>
      </c>
      <c r="D17" s="92">
        <v>29</v>
      </c>
      <c r="E17" s="90"/>
      <c r="F17" s="141"/>
      <c r="G17" s="110"/>
      <c r="H17" s="158"/>
      <c r="I17" s="141"/>
      <c r="J17" s="141"/>
      <c r="K17" s="141"/>
      <c r="L17" s="141"/>
      <c r="M17" s="141"/>
      <c r="N17" s="141"/>
      <c r="O17" s="141"/>
      <c r="P17" s="141"/>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4.25" customHeight="1">
      <c r="A18" s="97">
        <v>15</v>
      </c>
      <c r="B18" s="95" t="s">
        <v>421</v>
      </c>
      <c r="C18" s="101" t="s">
        <v>14</v>
      </c>
      <c r="D18" s="92">
        <v>1</v>
      </c>
      <c r="E18" s="90"/>
      <c r="F18" s="141"/>
      <c r="G18" s="110"/>
      <c r="H18" s="158"/>
      <c r="I18" s="141"/>
      <c r="J18" s="141"/>
      <c r="K18" s="141"/>
      <c r="L18" s="141"/>
      <c r="M18" s="141"/>
      <c r="N18" s="141"/>
      <c r="O18" s="141"/>
      <c r="P18" s="141"/>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14.25" customHeight="1">
      <c r="A19" s="97">
        <v>16</v>
      </c>
      <c r="B19" s="95" t="s">
        <v>422</v>
      </c>
      <c r="C19" s="101" t="s">
        <v>14</v>
      </c>
      <c r="D19" s="92">
        <v>2</v>
      </c>
      <c r="E19" s="90"/>
      <c r="F19" s="141"/>
      <c r="G19" s="110"/>
      <c r="H19" s="158"/>
      <c r="I19" s="141"/>
      <c r="J19" s="141"/>
      <c r="K19" s="141"/>
      <c r="L19" s="141"/>
      <c r="M19" s="141"/>
      <c r="N19" s="141"/>
      <c r="O19" s="141"/>
      <c r="P19" s="141"/>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4.25" customHeight="1">
      <c r="A20" s="97">
        <v>17</v>
      </c>
      <c r="B20" s="95" t="s">
        <v>103</v>
      </c>
      <c r="C20" s="101" t="s">
        <v>14</v>
      </c>
      <c r="D20" s="92">
        <v>4</v>
      </c>
      <c r="E20" s="90"/>
      <c r="F20" s="141"/>
      <c r="G20" s="110"/>
      <c r="H20" s="158"/>
      <c r="I20" s="141"/>
      <c r="J20" s="141"/>
      <c r="K20" s="141"/>
      <c r="L20" s="141"/>
      <c r="M20" s="141"/>
      <c r="N20" s="141"/>
      <c r="O20" s="141"/>
      <c r="P20" s="141"/>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4.25" customHeight="1">
      <c r="A21" s="97">
        <v>18</v>
      </c>
      <c r="B21" s="95" t="s">
        <v>104</v>
      </c>
      <c r="C21" s="101" t="s">
        <v>14</v>
      </c>
      <c r="D21" s="92">
        <v>24</v>
      </c>
      <c r="E21" s="90"/>
      <c r="F21" s="141"/>
      <c r="G21" s="110"/>
      <c r="H21" s="158"/>
      <c r="I21" s="141"/>
      <c r="J21" s="141"/>
      <c r="K21" s="141"/>
      <c r="L21" s="141"/>
      <c r="M21" s="141"/>
      <c r="N21" s="141"/>
      <c r="O21" s="141"/>
      <c r="P21" s="141"/>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5" customHeight="1">
      <c r="A22" s="97">
        <v>19</v>
      </c>
      <c r="B22" s="95" t="s">
        <v>105</v>
      </c>
      <c r="C22" s="101" t="s">
        <v>14</v>
      </c>
      <c r="D22" s="92">
        <v>5</v>
      </c>
      <c r="E22" s="17"/>
      <c r="F22" s="141"/>
      <c r="G22" s="110"/>
      <c r="H22" s="158"/>
      <c r="I22" s="141"/>
      <c r="J22" s="141"/>
      <c r="K22" s="141"/>
      <c r="L22" s="141"/>
      <c r="M22" s="141"/>
      <c r="N22" s="141"/>
      <c r="O22" s="141"/>
      <c r="P22" s="141"/>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38.25">
      <c r="A23" s="97">
        <v>20</v>
      </c>
      <c r="B23" s="95" t="s">
        <v>423</v>
      </c>
      <c r="C23" s="101" t="s">
        <v>14</v>
      </c>
      <c r="D23" s="92">
        <v>1</v>
      </c>
      <c r="E23" s="90"/>
      <c r="F23" s="141"/>
      <c r="G23" s="110"/>
      <c r="H23" s="158"/>
      <c r="I23" s="141"/>
      <c r="J23" s="141"/>
      <c r="K23" s="141"/>
      <c r="L23" s="141"/>
      <c r="M23" s="141"/>
      <c r="N23" s="141"/>
      <c r="O23" s="141"/>
      <c r="P23" s="141"/>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38.25">
      <c r="A24" s="97">
        <v>21</v>
      </c>
      <c r="B24" s="95" t="s">
        <v>106</v>
      </c>
      <c r="C24" s="101" t="s">
        <v>14</v>
      </c>
      <c r="D24" s="92">
        <v>32</v>
      </c>
      <c r="E24" s="90"/>
      <c r="F24" s="141"/>
      <c r="G24" s="110"/>
      <c r="H24" s="158"/>
      <c r="I24" s="141"/>
      <c r="J24" s="141"/>
      <c r="K24" s="141"/>
      <c r="L24" s="141"/>
      <c r="M24" s="141"/>
      <c r="N24" s="141"/>
      <c r="O24" s="141"/>
      <c r="P24" s="141"/>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5" customHeight="1">
      <c r="A25" s="97">
        <v>22</v>
      </c>
      <c r="B25" s="95" t="s">
        <v>108</v>
      </c>
      <c r="C25" s="101" t="s">
        <v>14</v>
      </c>
      <c r="D25" s="92">
        <v>32</v>
      </c>
      <c r="E25" s="90"/>
      <c r="F25" s="141"/>
      <c r="G25" s="110"/>
      <c r="H25" s="158"/>
      <c r="I25" s="141"/>
      <c r="J25" s="141"/>
      <c r="K25" s="141"/>
      <c r="L25" s="141"/>
      <c r="M25" s="141"/>
      <c r="N25" s="141"/>
      <c r="O25" s="141"/>
      <c r="P25" s="141"/>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5" customHeight="1">
      <c r="A26" s="97">
        <v>23</v>
      </c>
      <c r="B26" s="95" t="s">
        <v>424</v>
      </c>
      <c r="C26" s="101" t="s">
        <v>14</v>
      </c>
      <c r="D26" s="92">
        <v>1</v>
      </c>
      <c r="E26" s="90"/>
      <c r="F26" s="141"/>
      <c r="G26" s="110"/>
      <c r="H26" s="158"/>
      <c r="I26" s="141"/>
      <c r="J26" s="141"/>
      <c r="K26" s="141"/>
      <c r="L26" s="141"/>
      <c r="M26" s="141"/>
      <c r="N26" s="141"/>
      <c r="O26" s="141"/>
      <c r="P26" s="141"/>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5" customHeight="1">
      <c r="A27" s="97">
        <v>24</v>
      </c>
      <c r="B27" s="95" t="s">
        <v>109</v>
      </c>
      <c r="C27" s="101" t="s">
        <v>14</v>
      </c>
      <c r="D27" s="92">
        <v>5</v>
      </c>
      <c r="E27" s="90"/>
      <c r="F27" s="141"/>
      <c r="G27" s="110"/>
      <c r="H27" s="158"/>
      <c r="I27" s="141"/>
      <c r="J27" s="141"/>
      <c r="K27" s="141"/>
      <c r="L27" s="141"/>
      <c r="M27" s="141"/>
      <c r="N27" s="141"/>
      <c r="O27" s="141"/>
      <c r="P27" s="141"/>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15" customHeight="1">
      <c r="A28" s="97">
        <v>25</v>
      </c>
      <c r="B28" s="95" t="s">
        <v>425</v>
      </c>
      <c r="C28" s="101" t="s">
        <v>14</v>
      </c>
      <c r="D28" s="92">
        <v>1</v>
      </c>
      <c r="E28" s="90"/>
      <c r="F28" s="141"/>
      <c r="G28" s="110"/>
      <c r="H28" s="158"/>
      <c r="I28" s="141"/>
      <c r="J28" s="141"/>
      <c r="K28" s="141"/>
      <c r="L28" s="141"/>
      <c r="M28" s="141"/>
      <c r="N28" s="141"/>
      <c r="O28" s="141"/>
      <c r="P28" s="141"/>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5" customHeight="1">
      <c r="A29" s="97">
        <v>26</v>
      </c>
      <c r="B29" s="95" t="s">
        <v>426</v>
      </c>
      <c r="C29" s="101" t="s">
        <v>14</v>
      </c>
      <c r="D29" s="92">
        <v>2</v>
      </c>
      <c r="E29" s="90"/>
      <c r="F29" s="141"/>
      <c r="G29" s="110"/>
      <c r="H29" s="158"/>
      <c r="I29" s="141"/>
      <c r="J29" s="141"/>
      <c r="K29" s="141"/>
      <c r="L29" s="141"/>
      <c r="M29" s="141"/>
      <c r="N29" s="141"/>
      <c r="O29" s="141"/>
      <c r="P29" s="141"/>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5" customHeight="1">
      <c r="A30" s="97">
        <v>27</v>
      </c>
      <c r="B30" s="95" t="s">
        <v>110</v>
      </c>
      <c r="C30" s="101" t="s">
        <v>14</v>
      </c>
      <c r="D30" s="92">
        <v>3</v>
      </c>
      <c r="E30" s="90"/>
      <c r="F30" s="141"/>
      <c r="G30" s="110"/>
      <c r="H30" s="158"/>
      <c r="I30" s="141"/>
      <c r="J30" s="141"/>
      <c r="K30" s="141"/>
      <c r="L30" s="141"/>
      <c r="M30" s="141"/>
      <c r="N30" s="141"/>
      <c r="O30" s="141"/>
      <c r="P30" s="141"/>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5" customHeight="1">
      <c r="A31" s="97">
        <v>28</v>
      </c>
      <c r="B31" s="95" t="s">
        <v>427</v>
      </c>
      <c r="C31" s="101" t="s">
        <v>14</v>
      </c>
      <c r="D31" s="92">
        <v>2</v>
      </c>
      <c r="E31" s="90"/>
      <c r="F31" s="141"/>
      <c r="G31" s="110"/>
      <c r="H31" s="158"/>
      <c r="I31" s="141"/>
      <c r="J31" s="141"/>
      <c r="K31" s="141"/>
      <c r="L31" s="141"/>
      <c r="M31" s="141"/>
      <c r="N31" s="141"/>
      <c r="O31" s="141"/>
      <c r="P31" s="141"/>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5" customHeight="1">
      <c r="A32" s="97">
        <v>29</v>
      </c>
      <c r="B32" s="95" t="s">
        <v>428</v>
      </c>
      <c r="C32" s="101" t="s">
        <v>14</v>
      </c>
      <c r="D32" s="92">
        <v>3</v>
      </c>
      <c r="E32" s="90"/>
      <c r="F32" s="141"/>
      <c r="G32" s="110"/>
      <c r="H32" s="158"/>
      <c r="I32" s="141"/>
      <c r="J32" s="141"/>
      <c r="K32" s="141"/>
      <c r="L32" s="141"/>
      <c r="M32" s="141"/>
      <c r="N32" s="141"/>
      <c r="O32" s="141"/>
      <c r="P32" s="141"/>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5" customHeight="1">
      <c r="A33" s="97">
        <v>30</v>
      </c>
      <c r="B33" s="95" t="s">
        <v>112</v>
      </c>
      <c r="C33" s="101" t="s">
        <v>14</v>
      </c>
      <c r="D33" s="92">
        <v>6</v>
      </c>
      <c r="E33" s="90"/>
      <c r="F33" s="141"/>
      <c r="G33" s="110"/>
      <c r="H33" s="158"/>
      <c r="I33" s="141"/>
      <c r="J33" s="141"/>
      <c r="K33" s="141"/>
      <c r="L33" s="141"/>
      <c r="M33" s="141"/>
      <c r="N33" s="141"/>
      <c r="O33" s="141"/>
      <c r="P33" s="141"/>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5" customHeight="1">
      <c r="A34" s="97">
        <v>31</v>
      </c>
      <c r="B34" s="95" t="s">
        <v>429</v>
      </c>
      <c r="C34" s="101" t="s">
        <v>14</v>
      </c>
      <c r="D34" s="92">
        <v>2</v>
      </c>
      <c r="E34" s="90"/>
      <c r="F34" s="141"/>
      <c r="G34" s="110"/>
      <c r="H34" s="158"/>
      <c r="I34" s="141"/>
      <c r="J34" s="141"/>
      <c r="K34" s="141"/>
      <c r="L34" s="141"/>
      <c r="M34" s="141"/>
      <c r="N34" s="141"/>
      <c r="O34" s="141"/>
      <c r="P34" s="141"/>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15" customHeight="1">
      <c r="A35" s="97">
        <v>32</v>
      </c>
      <c r="B35" s="95" t="s">
        <v>430</v>
      </c>
      <c r="C35" s="101" t="s">
        <v>14</v>
      </c>
      <c r="D35" s="92">
        <v>1</v>
      </c>
      <c r="E35" s="90"/>
      <c r="F35" s="141"/>
      <c r="G35" s="110"/>
      <c r="H35" s="158"/>
      <c r="I35" s="141"/>
      <c r="J35" s="141"/>
      <c r="K35" s="141"/>
      <c r="L35" s="141"/>
      <c r="M35" s="141"/>
      <c r="N35" s="141"/>
      <c r="O35" s="141"/>
      <c r="P35" s="141"/>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15" customHeight="1">
      <c r="A36" s="97">
        <v>33</v>
      </c>
      <c r="B36" s="95" t="s">
        <v>431</v>
      </c>
      <c r="C36" s="101" t="s">
        <v>14</v>
      </c>
      <c r="D36" s="92">
        <v>1</v>
      </c>
      <c r="E36" s="90"/>
      <c r="F36" s="141"/>
      <c r="G36" s="110"/>
      <c r="H36" s="158"/>
      <c r="I36" s="141"/>
      <c r="J36" s="141"/>
      <c r="K36" s="141"/>
      <c r="L36" s="141"/>
      <c r="M36" s="141"/>
      <c r="N36" s="141"/>
      <c r="O36" s="141"/>
      <c r="P36" s="141"/>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15" customHeight="1">
      <c r="A37" s="97">
        <v>34</v>
      </c>
      <c r="B37" s="95" t="s">
        <v>114</v>
      </c>
      <c r="C37" s="101" t="s">
        <v>14</v>
      </c>
      <c r="D37" s="92">
        <v>1</v>
      </c>
      <c r="E37" s="90"/>
      <c r="F37" s="141"/>
      <c r="G37" s="110"/>
      <c r="H37" s="158"/>
      <c r="I37" s="141"/>
      <c r="J37" s="141"/>
      <c r="K37" s="141"/>
      <c r="L37" s="141"/>
      <c r="M37" s="141"/>
      <c r="N37" s="141"/>
      <c r="O37" s="141"/>
      <c r="P37" s="141"/>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15" customHeight="1">
      <c r="A38" s="97">
        <v>35</v>
      </c>
      <c r="B38" s="95" t="s">
        <v>226</v>
      </c>
      <c r="C38" s="101" t="s">
        <v>14</v>
      </c>
      <c r="D38" s="92">
        <v>1</v>
      </c>
      <c r="E38" s="90"/>
      <c r="F38" s="141"/>
      <c r="G38" s="110"/>
      <c r="H38" s="158"/>
      <c r="I38" s="141"/>
      <c r="J38" s="141"/>
      <c r="K38" s="141"/>
      <c r="L38" s="141"/>
      <c r="M38" s="141"/>
      <c r="N38" s="141"/>
      <c r="O38" s="141"/>
      <c r="P38" s="141"/>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25.5">
      <c r="A39" s="97">
        <v>36</v>
      </c>
      <c r="B39" s="95" t="s">
        <v>116</v>
      </c>
      <c r="C39" s="101" t="s">
        <v>14</v>
      </c>
      <c r="D39" s="92">
        <v>3</v>
      </c>
      <c r="E39" s="90"/>
      <c r="F39" s="141"/>
      <c r="G39" s="110"/>
      <c r="H39" s="158"/>
      <c r="I39" s="141"/>
      <c r="J39" s="141"/>
      <c r="K39" s="141"/>
      <c r="L39" s="141"/>
      <c r="M39" s="141"/>
      <c r="N39" s="141"/>
      <c r="O39" s="141"/>
      <c r="P39" s="141"/>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97">
        <v>37</v>
      </c>
      <c r="B40" s="95" t="s">
        <v>117</v>
      </c>
      <c r="C40" s="101" t="s">
        <v>14</v>
      </c>
      <c r="D40" s="92">
        <v>1</v>
      </c>
      <c r="E40" s="90"/>
      <c r="F40" s="141"/>
      <c r="G40" s="110"/>
      <c r="H40" s="158"/>
      <c r="I40" s="141"/>
      <c r="J40" s="141"/>
      <c r="K40" s="141"/>
      <c r="L40" s="141"/>
      <c r="M40" s="141"/>
      <c r="N40" s="141"/>
      <c r="O40" s="141"/>
      <c r="P40" s="141"/>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25.5">
      <c r="A41" s="97">
        <v>38</v>
      </c>
      <c r="B41" s="95" t="s">
        <v>118</v>
      </c>
      <c r="C41" s="93" t="s">
        <v>3</v>
      </c>
      <c r="D41" s="92">
        <v>2</v>
      </c>
      <c r="E41" s="90"/>
      <c r="F41" s="141"/>
      <c r="G41" s="110"/>
      <c r="H41" s="158"/>
      <c r="I41" s="141"/>
      <c r="J41" s="141"/>
      <c r="K41" s="141"/>
      <c r="L41" s="141"/>
      <c r="M41" s="141"/>
      <c r="N41" s="141"/>
      <c r="O41" s="141"/>
      <c r="P41" s="141"/>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15.75">
      <c r="A42" s="97">
        <v>39</v>
      </c>
      <c r="B42" s="95" t="s">
        <v>119</v>
      </c>
      <c r="C42" s="101" t="s">
        <v>14</v>
      </c>
      <c r="D42" s="92">
        <v>17</v>
      </c>
      <c r="E42" s="90"/>
      <c r="F42" s="141"/>
      <c r="G42" s="110"/>
      <c r="H42" s="158"/>
      <c r="I42" s="141"/>
      <c r="J42" s="141"/>
      <c r="K42" s="141"/>
      <c r="L42" s="141"/>
      <c r="M42" s="141"/>
      <c r="N42" s="141"/>
      <c r="O42" s="141"/>
      <c r="P42" s="141"/>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25.5">
      <c r="A43" s="97">
        <v>40</v>
      </c>
      <c r="B43" s="85" t="s">
        <v>120</v>
      </c>
      <c r="C43" s="86" t="s">
        <v>2</v>
      </c>
      <c r="D43" s="89">
        <v>21</v>
      </c>
      <c r="E43" s="90"/>
      <c r="F43" s="141"/>
      <c r="G43" s="110"/>
      <c r="H43" s="158"/>
      <c r="I43" s="141"/>
      <c r="J43" s="141"/>
      <c r="K43" s="141"/>
      <c r="L43" s="141"/>
      <c r="M43" s="141"/>
      <c r="N43" s="141"/>
      <c r="O43" s="141"/>
      <c r="P43" s="141"/>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1:237" s="72" customFormat="1" ht="39.75" customHeight="1">
      <c r="A44" s="97">
        <v>41</v>
      </c>
      <c r="B44" s="102" t="s">
        <v>121</v>
      </c>
      <c r="C44" s="101" t="s">
        <v>14</v>
      </c>
      <c r="D44" s="92">
        <v>30</v>
      </c>
      <c r="E44" s="77"/>
      <c r="F44" s="141"/>
      <c r="G44" s="110"/>
      <c r="H44" s="158"/>
      <c r="I44" s="141"/>
      <c r="J44" s="141"/>
      <c r="K44" s="141"/>
      <c r="L44" s="141"/>
      <c r="M44" s="141"/>
      <c r="N44" s="141"/>
      <c r="O44" s="141"/>
      <c r="P44" s="141"/>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row>
    <row r="45" spans="1:237" s="72" customFormat="1" ht="38.25">
      <c r="A45" s="97">
        <v>42</v>
      </c>
      <c r="B45" s="91" t="s">
        <v>432</v>
      </c>
      <c r="C45" s="101" t="s">
        <v>14</v>
      </c>
      <c r="D45" s="92">
        <v>22</v>
      </c>
      <c r="E45" s="77"/>
      <c r="F45" s="141"/>
      <c r="G45" s="110"/>
      <c r="H45" s="158"/>
      <c r="I45" s="141"/>
      <c r="J45" s="141"/>
      <c r="K45" s="141"/>
      <c r="L45" s="141"/>
      <c r="M45" s="141"/>
      <c r="N45" s="141"/>
      <c r="O45" s="141"/>
      <c r="P45" s="141"/>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row>
    <row r="46" spans="1:237" s="72" customFormat="1" ht="30.75" customHeight="1">
      <c r="A46" s="97">
        <v>43</v>
      </c>
      <c r="B46" s="91" t="s">
        <v>145</v>
      </c>
      <c r="C46" s="93" t="s">
        <v>3</v>
      </c>
      <c r="D46" s="93">
        <v>1</v>
      </c>
      <c r="E46" s="77"/>
      <c r="F46" s="141"/>
      <c r="G46" s="110"/>
      <c r="H46" s="158"/>
      <c r="I46" s="141"/>
      <c r="J46" s="141"/>
      <c r="K46" s="141"/>
      <c r="L46" s="141"/>
      <c r="M46" s="141"/>
      <c r="N46" s="141"/>
      <c r="O46" s="141"/>
      <c r="P46" s="141"/>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row>
    <row r="47" spans="1:237" s="72" customFormat="1" ht="25.5">
      <c r="A47" s="97">
        <v>44</v>
      </c>
      <c r="B47" s="91" t="s">
        <v>146</v>
      </c>
      <c r="C47" s="93" t="s">
        <v>2</v>
      </c>
      <c r="D47" s="93">
        <v>40</v>
      </c>
      <c r="E47" s="77"/>
      <c r="F47" s="141"/>
      <c r="G47" s="110"/>
      <c r="H47" s="158"/>
      <c r="I47" s="141"/>
      <c r="J47" s="141"/>
      <c r="K47" s="141"/>
      <c r="L47" s="141"/>
      <c r="M47" s="141"/>
      <c r="N47" s="141"/>
      <c r="O47" s="141"/>
      <c r="P47" s="141"/>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row>
    <row r="48" spans="1:237" s="72" customFormat="1" ht="25.5">
      <c r="A48" s="97">
        <v>45</v>
      </c>
      <c r="B48" s="95" t="s">
        <v>123</v>
      </c>
      <c r="C48" s="93" t="s">
        <v>14</v>
      </c>
      <c r="D48" s="93">
        <v>30</v>
      </c>
      <c r="E48" s="77"/>
      <c r="F48" s="141"/>
      <c r="G48" s="110"/>
      <c r="H48" s="158"/>
      <c r="I48" s="141"/>
      <c r="J48" s="141"/>
      <c r="K48" s="141"/>
      <c r="L48" s="141"/>
      <c r="M48" s="141"/>
      <c r="N48" s="141"/>
      <c r="O48" s="141"/>
      <c r="P48" s="141"/>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row>
    <row r="49" spans="1:237" s="72" customFormat="1" ht="15" customHeight="1">
      <c r="A49" s="97">
        <v>46</v>
      </c>
      <c r="B49" s="91" t="s">
        <v>124</v>
      </c>
      <c r="C49" s="93" t="s">
        <v>2</v>
      </c>
      <c r="D49" s="98">
        <v>885</v>
      </c>
      <c r="E49" s="77"/>
      <c r="F49" s="141"/>
      <c r="G49" s="110"/>
      <c r="H49" s="158"/>
      <c r="I49" s="141"/>
      <c r="J49" s="141"/>
      <c r="K49" s="141"/>
      <c r="L49" s="141"/>
      <c r="M49" s="141"/>
      <c r="N49" s="141"/>
      <c r="O49" s="141"/>
      <c r="P49" s="141"/>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row>
    <row r="50" spans="1:237" s="72" customFormat="1" ht="15" customHeight="1">
      <c r="A50" s="97">
        <v>47</v>
      </c>
      <c r="B50" s="95" t="s">
        <v>125</v>
      </c>
      <c r="C50" s="93" t="s">
        <v>2</v>
      </c>
      <c r="D50" s="98">
        <v>885</v>
      </c>
      <c r="E50" s="77"/>
      <c r="F50" s="141"/>
      <c r="G50" s="110"/>
      <c r="H50" s="158"/>
      <c r="I50" s="141"/>
      <c r="J50" s="141"/>
      <c r="K50" s="141"/>
      <c r="L50" s="141"/>
      <c r="M50" s="141"/>
      <c r="N50" s="141"/>
      <c r="O50" s="141"/>
      <c r="P50" s="141"/>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row>
    <row r="51" spans="1:237" s="72" customFormat="1" ht="15" customHeight="1">
      <c r="A51" s="274" t="s">
        <v>127</v>
      </c>
      <c r="B51" s="275"/>
      <c r="C51" s="275"/>
      <c r="D51" s="275"/>
      <c r="E51" s="276"/>
      <c r="F51" s="141"/>
      <c r="G51" s="110"/>
      <c r="H51" s="158"/>
      <c r="I51" s="141"/>
      <c r="J51" s="141"/>
      <c r="K51" s="141"/>
      <c r="L51" s="141"/>
      <c r="M51" s="141"/>
      <c r="N51" s="141"/>
      <c r="O51" s="141"/>
      <c r="P51" s="141"/>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row>
    <row r="52" spans="1:237" s="72" customFormat="1" ht="27" customHeight="1">
      <c r="A52" s="93">
        <v>1</v>
      </c>
      <c r="B52" s="91" t="s">
        <v>75</v>
      </c>
      <c r="C52" s="97" t="s">
        <v>76</v>
      </c>
      <c r="D52" s="98">
        <v>2628.5</v>
      </c>
      <c r="E52" s="99"/>
      <c r="F52" s="141"/>
      <c r="G52" s="110"/>
      <c r="H52" s="158"/>
      <c r="I52" s="141"/>
      <c r="J52" s="141"/>
      <c r="K52" s="141"/>
      <c r="L52" s="141"/>
      <c r="M52" s="141"/>
      <c r="N52" s="141"/>
      <c r="O52" s="141"/>
      <c r="P52" s="141"/>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row>
    <row r="53" spans="1:237" s="72" customFormat="1" ht="38.25">
      <c r="A53" s="93">
        <v>2</v>
      </c>
      <c r="B53" s="91" t="s">
        <v>139</v>
      </c>
      <c r="C53" s="97" t="s">
        <v>76</v>
      </c>
      <c r="D53" s="98">
        <v>1452.6</v>
      </c>
      <c r="E53" s="97"/>
      <c r="F53" s="141"/>
      <c r="G53" s="110"/>
      <c r="H53" s="158"/>
      <c r="I53" s="141"/>
      <c r="J53" s="141"/>
      <c r="K53" s="141"/>
      <c r="L53" s="141"/>
      <c r="M53" s="141"/>
      <c r="N53" s="141"/>
      <c r="O53" s="141"/>
      <c r="P53" s="141"/>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row>
    <row r="54" spans="1:237" s="72" customFormat="1" ht="45" customHeight="1">
      <c r="A54" s="93">
        <v>3</v>
      </c>
      <c r="B54" s="91" t="s">
        <v>77</v>
      </c>
      <c r="C54" s="97" t="s">
        <v>76</v>
      </c>
      <c r="D54" s="98">
        <v>687.2</v>
      </c>
      <c r="E54" s="97"/>
      <c r="F54" s="141"/>
      <c r="G54" s="110"/>
      <c r="H54" s="158"/>
      <c r="I54" s="141"/>
      <c r="J54" s="141"/>
      <c r="K54" s="141"/>
      <c r="L54" s="141"/>
      <c r="M54" s="141"/>
      <c r="N54" s="141"/>
      <c r="O54" s="141"/>
      <c r="P54" s="141"/>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row>
    <row r="55" spans="1:237" s="72" customFormat="1" ht="45" customHeight="1">
      <c r="A55" s="93">
        <v>4</v>
      </c>
      <c r="B55" s="186" t="s">
        <v>484</v>
      </c>
      <c r="C55" s="97" t="s">
        <v>76</v>
      </c>
      <c r="D55" s="98">
        <f>D52-D53-D54</f>
        <v>488.70000000000005</v>
      </c>
      <c r="E55" s="97"/>
      <c r="F55" s="141"/>
      <c r="G55" s="110"/>
      <c r="H55" s="158"/>
      <c r="I55" s="141"/>
      <c r="J55" s="141"/>
      <c r="K55" s="141"/>
      <c r="L55" s="141"/>
      <c r="M55" s="141"/>
      <c r="N55" s="141"/>
      <c r="O55" s="141"/>
      <c r="P55" s="141"/>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row>
    <row r="56" spans="1:237" s="72" customFormat="1" ht="38.25">
      <c r="A56" s="93">
        <v>5</v>
      </c>
      <c r="B56" s="91" t="s">
        <v>78</v>
      </c>
      <c r="C56" s="97" t="s">
        <v>2</v>
      </c>
      <c r="D56" s="98">
        <v>869.4</v>
      </c>
      <c r="E56" s="97"/>
      <c r="F56" s="141"/>
      <c r="G56" s="110"/>
      <c r="H56" s="158"/>
      <c r="I56" s="141"/>
      <c r="J56" s="141"/>
      <c r="K56" s="141"/>
      <c r="L56" s="141"/>
      <c r="M56" s="141"/>
      <c r="N56" s="141"/>
      <c r="O56" s="141"/>
      <c r="P56" s="141"/>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row>
    <row r="57" spans="1:237" s="72" customFormat="1" ht="25.5">
      <c r="A57" s="93">
        <v>6</v>
      </c>
      <c r="B57" s="91" t="s">
        <v>79</v>
      </c>
      <c r="C57" s="97" t="s">
        <v>80</v>
      </c>
      <c r="D57" s="98">
        <v>10.6</v>
      </c>
      <c r="E57" s="97"/>
      <c r="F57" s="141"/>
      <c r="G57" s="110"/>
      <c r="H57" s="158"/>
      <c r="I57" s="141"/>
      <c r="J57" s="141"/>
      <c r="K57" s="141"/>
      <c r="L57" s="141"/>
      <c r="M57" s="141"/>
      <c r="N57" s="141"/>
      <c r="O57" s="141"/>
      <c r="P57" s="141"/>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row>
    <row r="58" spans="1:237" s="72" customFormat="1" ht="15.75" customHeight="1">
      <c r="A58" s="93">
        <v>7</v>
      </c>
      <c r="B58" s="91" t="s">
        <v>81</v>
      </c>
      <c r="C58" s="97" t="s">
        <v>2</v>
      </c>
      <c r="D58" s="98">
        <v>885</v>
      </c>
      <c r="E58" s="97"/>
      <c r="F58" s="141"/>
      <c r="G58" s="110"/>
      <c r="H58" s="158"/>
      <c r="I58" s="141"/>
      <c r="J58" s="141"/>
      <c r="K58" s="141"/>
      <c r="L58" s="141"/>
      <c r="M58" s="141"/>
      <c r="N58" s="141"/>
      <c r="O58" s="141"/>
      <c r="P58" s="141"/>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row>
    <row r="59" spans="1:237" s="72" customFormat="1" ht="15.75" customHeight="1">
      <c r="A59" s="93">
        <v>8</v>
      </c>
      <c r="B59" s="208" t="s">
        <v>433</v>
      </c>
      <c r="C59" s="97" t="s">
        <v>80</v>
      </c>
      <c r="D59" s="209">
        <v>3</v>
      </c>
      <c r="E59" s="97"/>
      <c r="F59" s="141"/>
      <c r="G59" s="110"/>
      <c r="H59" s="158"/>
      <c r="I59" s="141"/>
      <c r="J59" s="141"/>
      <c r="K59" s="141"/>
      <c r="L59" s="141"/>
      <c r="M59" s="141"/>
      <c r="N59" s="141"/>
      <c r="O59" s="141"/>
      <c r="P59" s="141"/>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row>
    <row r="60" spans="1:237" s="72" customFormat="1" ht="15.75" customHeight="1">
      <c r="A60" s="93">
        <v>9</v>
      </c>
      <c r="B60" s="208" t="s">
        <v>434</v>
      </c>
      <c r="C60" s="210" t="s">
        <v>14</v>
      </c>
      <c r="D60" s="209">
        <v>2</v>
      </c>
      <c r="E60" s="97"/>
      <c r="F60" s="141"/>
      <c r="G60" s="110"/>
      <c r="H60" s="158"/>
      <c r="I60" s="141"/>
      <c r="J60" s="141"/>
      <c r="K60" s="141"/>
      <c r="L60" s="141"/>
      <c r="M60" s="141"/>
      <c r="N60" s="141"/>
      <c r="O60" s="141"/>
      <c r="P60" s="141"/>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row>
    <row r="61" spans="2:16" ht="12.75">
      <c r="B61"/>
      <c r="D61"/>
      <c r="E61" s="4"/>
      <c r="F61" s="4"/>
      <c r="G61" s="5"/>
      <c r="H61" s="5"/>
      <c r="I61" s="26"/>
      <c r="J61" s="27" t="s">
        <v>20</v>
      </c>
      <c r="K61" s="111"/>
      <c r="L61" s="111"/>
      <c r="M61" s="111"/>
      <c r="N61" s="111"/>
      <c r="O61" s="111"/>
      <c r="P61" s="112"/>
    </row>
    <row r="62" spans="1:7" s="9" customFormat="1" ht="14.25">
      <c r="A62" s="21" t="s">
        <v>21</v>
      </c>
      <c r="B62" s="22"/>
      <c r="C62" s="7"/>
      <c r="D62" s="7"/>
      <c r="E62" s="7"/>
      <c r="F62" s="7"/>
      <c r="G62" s="8"/>
    </row>
    <row r="63" spans="1:15" s="9" customFormat="1" ht="29.25" customHeight="1">
      <c r="A63" s="269" t="s">
        <v>481</v>
      </c>
      <c r="B63" s="269"/>
      <c r="C63" s="269"/>
      <c r="D63" s="269"/>
      <c r="E63" s="269"/>
      <c r="F63" s="269"/>
      <c r="G63" s="269"/>
      <c r="H63" s="269"/>
      <c r="I63" s="269"/>
      <c r="J63" s="269"/>
      <c r="K63" s="269"/>
      <c r="L63" s="269"/>
      <c r="M63" s="269"/>
      <c r="N63" s="269"/>
      <c r="O63" s="269"/>
    </row>
    <row r="64" spans="1:15" s="9" customFormat="1" ht="12" customHeight="1">
      <c r="A64" s="10"/>
      <c r="B64" s="23"/>
      <c r="C64" s="10"/>
      <c r="D64" s="10"/>
      <c r="E64" s="10"/>
      <c r="F64" s="10"/>
      <c r="G64" s="10"/>
      <c r="H64" s="10"/>
      <c r="I64" s="10"/>
      <c r="J64" s="10"/>
      <c r="K64" s="10"/>
      <c r="L64" s="10"/>
      <c r="M64" s="10"/>
      <c r="N64" s="10"/>
      <c r="O64" s="10"/>
    </row>
    <row r="65" spans="1:16" s="25" customFormat="1" ht="13.5" customHeight="1">
      <c r="A65" s="12"/>
      <c r="C65" s="14"/>
      <c r="D65" s="11"/>
      <c r="E65" s="11"/>
      <c r="F65" s="11"/>
      <c r="G65" s="12"/>
      <c r="H65" s="12"/>
      <c r="I65" s="13" t="s">
        <v>23</v>
      </c>
      <c r="J65" s="14"/>
      <c r="K65" s="11"/>
      <c r="L65" s="11"/>
      <c r="M65" s="12"/>
      <c r="N65" s="12"/>
      <c r="O65" s="12"/>
      <c r="P65" s="63"/>
    </row>
    <row r="66" spans="1:16" s="25" customFormat="1" ht="12.75">
      <c r="A66" s="12"/>
      <c r="B66" s="24" t="s">
        <v>22</v>
      </c>
      <c r="C66" s="14"/>
      <c r="D66" s="11"/>
      <c r="E66" s="11"/>
      <c r="F66" s="11"/>
      <c r="G66" s="12"/>
      <c r="H66" s="12"/>
      <c r="I66" s="15" t="s">
        <v>24</v>
      </c>
      <c r="J66" s="12"/>
      <c r="K66" s="12"/>
      <c r="L66" s="16"/>
      <c r="M66" s="12"/>
      <c r="N66" s="12"/>
      <c r="O66" s="12"/>
      <c r="P66" s="63"/>
    </row>
    <row r="67" spans="1:16" s="25" customFormat="1" ht="12.75">
      <c r="A67" s="12"/>
      <c r="B67" s="24"/>
      <c r="C67" s="14"/>
      <c r="D67" s="11"/>
      <c r="E67" s="11"/>
      <c r="F67" s="11"/>
      <c r="G67" s="12"/>
      <c r="H67" s="12"/>
      <c r="I67" s="15"/>
      <c r="J67" s="12"/>
      <c r="K67" s="12"/>
      <c r="L67" s="16"/>
      <c r="M67" s="12"/>
      <c r="N67" s="12"/>
      <c r="O67" s="12"/>
      <c r="P67" s="63"/>
    </row>
    <row r="68" spans="1:16" s="25" customFormat="1" ht="12.75">
      <c r="A68" s="12"/>
      <c r="B68" s="16" t="s">
        <v>138</v>
      </c>
      <c r="C68" s="14"/>
      <c r="D68" s="11"/>
      <c r="E68" s="11"/>
      <c r="F68" s="11"/>
      <c r="G68" s="12"/>
      <c r="H68" s="12"/>
      <c r="I68" s="16" t="s">
        <v>138</v>
      </c>
      <c r="J68" s="12"/>
      <c r="K68" s="12"/>
      <c r="L68" s="12"/>
      <c r="M68" s="12"/>
      <c r="N68" s="12"/>
      <c r="O68" s="12"/>
      <c r="P68" s="63"/>
    </row>
  </sheetData>
  <sheetProtection/>
  <mergeCells count="4">
    <mergeCell ref="E2:I2"/>
    <mergeCell ref="K2:O2"/>
    <mergeCell ref="A51:E51"/>
    <mergeCell ref="A63:O63"/>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36.xml><?xml version="1.0" encoding="utf-8"?>
<worksheet xmlns="http://schemas.openxmlformats.org/spreadsheetml/2006/main" xmlns:r="http://schemas.openxmlformats.org/officeDocument/2006/relationships">
  <dimension ref="A1:IC24"/>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383</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0" customFormat="1" ht="25.5">
      <c r="A4" s="93">
        <v>1</v>
      </c>
      <c r="B4" s="91" t="s">
        <v>128</v>
      </c>
      <c r="C4" s="97" t="s">
        <v>80</v>
      </c>
      <c r="D4" s="98">
        <v>364</v>
      </c>
      <c r="E4" s="99"/>
      <c r="F4" s="109"/>
      <c r="G4" s="110"/>
      <c r="H4" s="108"/>
      <c r="I4" s="109"/>
      <c r="J4" s="109"/>
      <c r="K4" s="109"/>
      <c r="L4" s="109"/>
      <c r="M4" s="109"/>
      <c r="N4" s="109"/>
      <c r="O4" s="109"/>
      <c r="P4" s="109"/>
    </row>
    <row r="5" spans="1:16" s="70" customFormat="1" ht="14.25">
      <c r="A5" s="93">
        <v>2</v>
      </c>
      <c r="B5" s="91" t="s">
        <v>488</v>
      </c>
      <c r="C5" s="97" t="s">
        <v>80</v>
      </c>
      <c r="D5" s="98">
        <v>2625.7</v>
      </c>
      <c r="E5" s="99"/>
      <c r="F5" s="109"/>
      <c r="G5" s="110"/>
      <c r="H5" s="108"/>
      <c r="I5" s="109"/>
      <c r="J5" s="109"/>
      <c r="K5" s="109"/>
      <c r="L5" s="109"/>
      <c r="M5" s="109"/>
      <c r="N5" s="109"/>
      <c r="O5" s="109"/>
      <c r="P5" s="109"/>
    </row>
    <row r="6" spans="1:16" s="70" customFormat="1" ht="14.25">
      <c r="A6" s="93">
        <v>3</v>
      </c>
      <c r="B6" s="91" t="s">
        <v>489</v>
      </c>
      <c r="C6" s="97" t="s">
        <v>80</v>
      </c>
      <c r="D6" s="98">
        <f>4182-D4-D7-D8-D9</f>
        <v>2625.7</v>
      </c>
      <c r="E6" s="99"/>
      <c r="F6" s="109"/>
      <c r="G6" s="110"/>
      <c r="H6" s="108"/>
      <c r="I6" s="109"/>
      <c r="J6" s="109"/>
      <c r="K6" s="109"/>
      <c r="L6" s="109"/>
      <c r="M6" s="109"/>
      <c r="N6" s="109"/>
      <c r="O6" s="109"/>
      <c r="P6" s="109"/>
    </row>
    <row r="7" spans="1:16" s="70" customFormat="1" ht="14.25">
      <c r="A7" s="93">
        <v>4</v>
      </c>
      <c r="B7" s="91" t="s">
        <v>129</v>
      </c>
      <c r="C7" s="97" t="s">
        <v>80</v>
      </c>
      <c r="D7" s="98">
        <v>45</v>
      </c>
      <c r="E7" s="99"/>
      <c r="F7" s="109"/>
      <c r="G7" s="110"/>
      <c r="H7" s="108"/>
      <c r="I7" s="109"/>
      <c r="J7" s="109"/>
      <c r="K7" s="109"/>
      <c r="L7" s="109"/>
      <c r="M7" s="109"/>
      <c r="N7" s="109"/>
      <c r="O7" s="109"/>
      <c r="P7" s="109"/>
    </row>
    <row r="8" spans="1:16" s="70" customFormat="1" ht="14.25">
      <c r="A8" s="93">
        <v>5</v>
      </c>
      <c r="B8" s="91" t="s">
        <v>130</v>
      </c>
      <c r="C8" s="97" t="s">
        <v>80</v>
      </c>
      <c r="D8" s="98">
        <v>103</v>
      </c>
      <c r="E8" s="99"/>
      <c r="F8" s="109"/>
      <c r="G8" s="110"/>
      <c r="H8" s="108"/>
      <c r="I8" s="109"/>
      <c r="J8" s="109"/>
      <c r="K8" s="109"/>
      <c r="L8" s="109"/>
      <c r="M8" s="109"/>
      <c r="N8" s="109"/>
      <c r="O8" s="109"/>
      <c r="P8" s="109"/>
    </row>
    <row r="9" spans="1:16" s="70" customFormat="1" ht="15.75" customHeight="1">
      <c r="A9" s="93">
        <v>6</v>
      </c>
      <c r="B9" s="91" t="s">
        <v>131</v>
      </c>
      <c r="C9" s="97" t="s">
        <v>80</v>
      </c>
      <c r="D9" s="98">
        <v>1044.3</v>
      </c>
      <c r="E9" s="97"/>
      <c r="F9" s="109"/>
      <c r="G9" s="110"/>
      <c r="H9" s="108"/>
      <c r="I9" s="109"/>
      <c r="J9" s="109"/>
      <c r="K9" s="109"/>
      <c r="L9" s="109"/>
      <c r="M9" s="109"/>
      <c r="N9" s="109"/>
      <c r="O9" s="109"/>
      <c r="P9" s="109"/>
    </row>
    <row r="10" spans="1:16" s="70" customFormat="1" ht="38.25">
      <c r="A10" s="93">
        <v>7</v>
      </c>
      <c r="B10" s="91" t="s">
        <v>132</v>
      </c>
      <c r="C10" s="97" t="s">
        <v>80</v>
      </c>
      <c r="D10" s="98">
        <v>364</v>
      </c>
      <c r="E10" s="97"/>
      <c r="F10" s="109"/>
      <c r="G10" s="110"/>
      <c r="H10" s="108"/>
      <c r="I10" s="109"/>
      <c r="J10" s="109"/>
      <c r="K10" s="109"/>
      <c r="L10" s="109"/>
      <c r="M10" s="109"/>
      <c r="N10" s="109"/>
      <c r="O10" s="109"/>
      <c r="P10" s="109"/>
    </row>
    <row r="11" spans="1:16" s="70" customFormat="1" ht="25.5">
      <c r="A11" s="93">
        <v>8</v>
      </c>
      <c r="B11" s="91" t="s">
        <v>490</v>
      </c>
      <c r="C11" s="97" t="s">
        <v>80</v>
      </c>
      <c r="D11" s="98">
        <v>2625.7</v>
      </c>
      <c r="E11" s="97"/>
      <c r="F11" s="109"/>
      <c r="G11" s="110"/>
      <c r="H11" s="108"/>
      <c r="I11" s="109"/>
      <c r="J11" s="109"/>
      <c r="K11" s="109"/>
      <c r="L11" s="109"/>
      <c r="M11" s="109"/>
      <c r="N11" s="109"/>
      <c r="O11" s="109"/>
      <c r="P11" s="109"/>
    </row>
    <row r="12" spans="1:16" s="70" customFormat="1" ht="25.5">
      <c r="A12" s="93">
        <v>9</v>
      </c>
      <c r="B12" s="91" t="s">
        <v>491</v>
      </c>
      <c r="C12" s="97" t="s">
        <v>80</v>
      </c>
      <c r="D12" s="98">
        <v>2625.7</v>
      </c>
      <c r="E12" s="97"/>
      <c r="F12" s="109"/>
      <c r="G12" s="110"/>
      <c r="H12" s="108"/>
      <c r="I12" s="109"/>
      <c r="J12" s="109"/>
      <c r="K12" s="109"/>
      <c r="L12" s="109"/>
      <c r="M12" s="109"/>
      <c r="N12" s="109"/>
      <c r="O12" s="109"/>
      <c r="P12" s="109"/>
    </row>
    <row r="13" spans="1:16" s="70" customFormat="1" ht="14.25">
      <c r="A13" s="93">
        <v>10</v>
      </c>
      <c r="B13" s="91" t="s">
        <v>133</v>
      </c>
      <c r="C13" s="97" t="s">
        <v>80</v>
      </c>
      <c r="D13" s="98">
        <v>45</v>
      </c>
      <c r="E13" s="97"/>
      <c r="F13" s="109"/>
      <c r="G13" s="110"/>
      <c r="H13" s="108"/>
      <c r="I13" s="109"/>
      <c r="J13" s="109"/>
      <c r="K13" s="109"/>
      <c r="L13" s="109"/>
      <c r="M13" s="109"/>
      <c r="N13" s="109"/>
      <c r="O13" s="109"/>
      <c r="P13" s="109"/>
    </row>
    <row r="14" spans="1:16" s="70" customFormat="1" ht="14.25">
      <c r="A14" s="93">
        <v>11</v>
      </c>
      <c r="B14" s="91" t="s">
        <v>134</v>
      </c>
      <c r="C14" s="97" t="s">
        <v>80</v>
      </c>
      <c r="D14" s="98">
        <v>103</v>
      </c>
      <c r="E14" s="97"/>
      <c r="F14" s="109"/>
      <c r="G14" s="110"/>
      <c r="H14" s="108"/>
      <c r="I14" s="109"/>
      <c r="J14" s="109"/>
      <c r="K14" s="109"/>
      <c r="L14" s="109"/>
      <c r="M14" s="109"/>
      <c r="N14" s="109"/>
      <c r="O14" s="109"/>
      <c r="P14" s="109"/>
    </row>
    <row r="15" spans="1:16" s="70" customFormat="1" ht="25.5">
      <c r="A15" s="93">
        <v>12</v>
      </c>
      <c r="B15" s="91" t="s">
        <v>135</v>
      </c>
      <c r="C15" s="97" t="s">
        <v>80</v>
      </c>
      <c r="D15" s="98">
        <v>1044.3</v>
      </c>
      <c r="E15" s="97"/>
      <c r="F15" s="109"/>
      <c r="G15" s="110"/>
      <c r="H15" s="108"/>
      <c r="I15" s="109"/>
      <c r="J15" s="109"/>
      <c r="K15" s="109"/>
      <c r="L15" s="109"/>
      <c r="M15" s="109"/>
      <c r="N15" s="109"/>
      <c r="O15" s="109"/>
      <c r="P15" s="109"/>
    </row>
    <row r="16" spans="1:237" s="72" customFormat="1" ht="15" customHeight="1">
      <c r="A16" s="93">
        <v>13</v>
      </c>
      <c r="B16" s="211" t="s">
        <v>136</v>
      </c>
      <c r="C16" s="101" t="s">
        <v>14</v>
      </c>
      <c r="D16" s="212" t="s">
        <v>15</v>
      </c>
      <c r="E16" s="109"/>
      <c r="F16" s="109"/>
      <c r="G16" s="110"/>
      <c r="H16" s="108"/>
      <c r="I16" s="109"/>
      <c r="J16" s="109"/>
      <c r="K16" s="109"/>
      <c r="L16" s="109"/>
      <c r="M16" s="109"/>
      <c r="N16" s="109"/>
      <c r="O16" s="109"/>
      <c r="P16" s="109"/>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2:16" ht="12.75">
      <c r="B17"/>
      <c r="D17"/>
      <c r="E17" s="4"/>
      <c r="F17" s="4"/>
      <c r="G17" s="5"/>
      <c r="H17" s="5"/>
      <c r="I17" s="26"/>
      <c r="J17" s="27" t="s">
        <v>20</v>
      </c>
      <c r="K17" s="111"/>
      <c r="L17" s="111"/>
      <c r="M17" s="111"/>
      <c r="N17" s="111"/>
      <c r="O17" s="111"/>
      <c r="P17" s="112"/>
    </row>
    <row r="18" spans="1:7" s="9" customFormat="1" ht="14.25">
      <c r="A18" s="21" t="s">
        <v>21</v>
      </c>
      <c r="B18" s="22"/>
      <c r="C18" s="7"/>
      <c r="D18" s="7"/>
      <c r="E18" s="7"/>
      <c r="F18" s="7"/>
      <c r="G18" s="8"/>
    </row>
    <row r="19" spans="1:15" s="9" customFormat="1" ht="29.25" customHeight="1">
      <c r="A19" s="269" t="s">
        <v>481</v>
      </c>
      <c r="B19" s="269"/>
      <c r="C19" s="269"/>
      <c r="D19" s="269"/>
      <c r="E19" s="269"/>
      <c r="F19" s="269"/>
      <c r="G19" s="269"/>
      <c r="H19" s="269"/>
      <c r="I19" s="269"/>
      <c r="J19" s="269"/>
      <c r="K19" s="269"/>
      <c r="L19" s="269"/>
      <c r="M19" s="269"/>
      <c r="N19" s="269"/>
      <c r="O19" s="269"/>
    </row>
    <row r="20" spans="1:15" s="9" customFormat="1" ht="12" customHeight="1">
      <c r="A20" s="10"/>
      <c r="B20" s="23"/>
      <c r="C20" s="10"/>
      <c r="D20" s="10"/>
      <c r="E20" s="10"/>
      <c r="F20" s="10"/>
      <c r="G20" s="10"/>
      <c r="H20" s="10"/>
      <c r="I20" s="10"/>
      <c r="J20" s="10"/>
      <c r="K20" s="10"/>
      <c r="L20" s="10"/>
      <c r="M20" s="10"/>
      <c r="N20" s="10"/>
      <c r="O20" s="10"/>
    </row>
    <row r="21" spans="1:16" s="25" customFormat="1" ht="13.5" customHeight="1">
      <c r="A21" s="12"/>
      <c r="C21" s="14"/>
      <c r="D21" s="11"/>
      <c r="E21" s="11"/>
      <c r="F21" s="11"/>
      <c r="G21" s="12"/>
      <c r="H21" s="12"/>
      <c r="I21" s="13" t="s">
        <v>23</v>
      </c>
      <c r="J21" s="14"/>
      <c r="K21" s="11"/>
      <c r="L21" s="11"/>
      <c r="M21" s="12"/>
      <c r="N21" s="12"/>
      <c r="O21" s="12"/>
      <c r="P21" s="63"/>
    </row>
    <row r="22" spans="1:16" s="25" customFormat="1" ht="12.75">
      <c r="A22" s="12"/>
      <c r="B22" s="24" t="s">
        <v>22</v>
      </c>
      <c r="C22" s="14"/>
      <c r="D22" s="11"/>
      <c r="E22" s="11"/>
      <c r="F22" s="11"/>
      <c r="G22" s="12"/>
      <c r="H22" s="12"/>
      <c r="I22" s="15" t="s">
        <v>24</v>
      </c>
      <c r="J22" s="12"/>
      <c r="K22" s="12"/>
      <c r="L22" s="16"/>
      <c r="M22" s="12"/>
      <c r="N22" s="12"/>
      <c r="O22" s="12"/>
      <c r="P22" s="63"/>
    </row>
    <row r="23" spans="1:16" s="25" customFormat="1" ht="12.75">
      <c r="A23" s="12"/>
      <c r="B23" s="24"/>
      <c r="C23" s="14"/>
      <c r="D23" s="240"/>
      <c r="E23" s="11"/>
      <c r="F23" s="11"/>
      <c r="G23" s="12"/>
      <c r="H23" s="12"/>
      <c r="I23" s="15"/>
      <c r="J23" s="12"/>
      <c r="K23" s="12"/>
      <c r="L23" s="16"/>
      <c r="M23" s="12"/>
      <c r="N23" s="12"/>
      <c r="O23" s="12"/>
      <c r="P23" s="63"/>
    </row>
    <row r="24" spans="1:16" s="25" customFormat="1" ht="12.75">
      <c r="A24" s="12"/>
      <c r="B24" s="16" t="s">
        <v>138</v>
      </c>
      <c r="C24" s="14"/>
      <c r="D24" s="11"/>
      <c r="E24" s="11"/>
      <c r="F24" s="11"/>
      <c r="G24" s="12"/>
      <c r="H24" s="12"/>
      <c r="I24" s="16" t="s">
        <v>138</v>
      </c>
      <c r="J24" s="12"/>
      <c r="K24" s="12"/>
      <c r="L24" s="12"/>
      <c r="M24" s="12"/>
      <c r="N24" s="12"/>
      <c r="O24" s="12"/>
      <c r="P24" s="63"/>
    </row>
  </sheetData>
  <sheetProtection/>
  <mergeCells count="3">
    <mergeCell ref="E2:I2"/>
    <mergeCell ref="K2:O2"/>
    <mergeCell ref="A19:O19"/>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37.xml><?xml version="1.0" encoding="utf-8"?>
<worksheet xmlns="http://schemas.openxmlformats.org/spreadsheetml/2006/main" xmlns:r="http://schemas.openxmlformats.org/officeDocument/2006/relationships">
  <dimension ref="A1:IC48"/>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384</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73">
        <v>1</v>
      </c>
      <c r="B4" s="74" t="s">
        <v>177</v>
      </c>
      <c r="C4" s="75" t="s">
        <v>2</v>
      </c>
      <c r="D4" s="76">
        <v>16.6</v>
      </c>
      <c r="E4" s="77"/>
      <c r="F4" s="141"/>
      <c r="G4" s="110"/>
      <c r="H4" s="158"/>
      <c r="I4" s="141"/>
      <c r="J4" s="141"/>
      <c r="K4" s="141"/>
      <c r="L4" s="141"/>
      <c r="M4" s="141"/>
      <c r="N4" s="141"/>
      <c r="O4" s="141"/>
      <c r="P4" s="141"/>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73">
        <v>2</v>
      </c>
      <c r="B5" s="74" t="s">
        <v>44</v>
      </c>
      <c r="C5" s="75" t="s">
        <v>2</v>
      </c>
      <c r="D5" s="76">
        <v>79.2</v>
      </c>
      <c r="E5" s="77"/>
      <c r="F5" s="141"/>
      <c r="G5" s="110"/>
      <c r="H5" s="158"/>
      <c r="I5" s="141"/>
      <c r="J5" s="141"/>
      <c r="K5" s="141"/>
      <c r="L5" s="141"/>
      <c r="M5" s="141"/>
      <c r="N5" s="141"/>
      <c r="O5" s="141"/>
      <c r="P5" s="14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73">
        <v>3</v>
      </c>
      <c r="B6" s="74" t="s">
        <v>435</v>
      </c>
      <c r="C6" s="75" t="s">
        <v>2</v>
      </c>
      <c r="D6" s="76">
        <v>106</v>
      </c>
      <c r="E6" s="77"/>
      <c r="F6" s="141"/>
      <c r="G6" s="110"/>
      <c r="H6" s="158"/>
      <c r="I6" s="141"/>
      <c r="J6" s="141"/>
      <c r="K6" s="141"/>
      <c r="L6" s="141"/>
      <c r="M6" s="141"/>
      <c r="N6" s="141"/>
      <c r="O6" s="141"/>
      <c r="P6" s="141"/>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73">
        <v>4</v>
      </c>
      <c r="B7" s="74" t="s">
        <v>436</v>
      </c>
      <c r="C7" s="75" t="s">
        <v>2</v>
      </c>
      <c r="D7" s="76">
        <v>145.3</v>
      </c>
      <c r="E7" s="77"/>
      <c r="F7" s="141"/>
      <c r="G7" s="110"/>
      <c r="H7" s="158"/>
      <c r="I7" s="141"/>
      <c r="J7" s="141"/>
      <c r="K7" s="141"/>
      <c r="L7" s="141"/>
      <c r="M7" s="141"/>
      <c r="N7" s="141"/>
      <c r="O7" s="141"/>
      <c r="P7" s="141"/>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38.25" customHeight="1">
      <c r="A8" s="73">
        <v>5</v>
      </c>
      <c r="B8" s="74" t="s">
        <v>52</v>
      </c>
      <c r="C8" s="75" t="s">
        <v>2</v>
      </c>
      <c r="D8" s="76">
        <v>6.3</v>
      </c>
      <c r="E8" s="77"/>
      <c r="F8" s="141"/>
      <c r="G8" s="110"/>
      <c r="H8" s="158"/>
      <c r="I8" s="141"/>
      <c r="J8" s="141"/>
      <c r="K8" s="141"/>
      <c r="L8" s="141"/>
      <c r="M8" s="141"/>
      <c r="N8" s="141"/>
      <c r="O8" s="141"/>
      <c r="P8" s="141"/>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38.25" customHeight="1">
      <c r="A9" s="73">
        <v>6</v>
      </c>
      <c r="B9" s="74" t="s">
        <v>53</v>
      </c>
      <c r="C9" s="75" t="s">
        <v>2</v>
      </c>
      <c r="D9" s="76">
        <v>5</v>
      </c>
      <c r="E9" s="77"/>
      <c r="F9" s="141"/>
      <c r="G9" s="110"/>
      <c r="H9" s="158"/>
      <c r="I9" s="141"/>
      <c r="J9" s="141"/>
      <c r="K9" s="141"/>
      <c r="L9" s="141"/>
      <c r="M9" s="141"/>
      <c r="N9" s="141"/>
      <c r="O9" s="141"/>
      <c r="P9" s="141"/>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16" s="70" customFormat="1" ht="38.25">
      <c r="A10" s="73">
        <v>7</v>
      </c>
      <c r="B10" s="74" t="s">
        <v>55</v>
      </c>
      <c r="C10" s="75" t="s">
        <v>56</v>
      </c>
      <c r="D10" s="81">
        <v>1</v>
      </c>
      <c r="E10" s="77"/>
      <c r="F10" s="141"/>
      <c r="G10" s="110"/>
      <c r="H10" s="158"/>
      <c r="I10" s="141"/>
      <c r="J10" s="141"/>
      <c r="K10" s="141"/>
      <c r="L10" s="141"/>
      <c r="M10" s="141"/>
      <c r="N10" s="141"/>
      <c r="O10" s="141"/>
      <c r="P10" s="141"/>
    </row>
    <row r="11" spans="1:16" s="70" customFormat="1" ht="38.25">
      <c r="A11" s="73">
        <v>8</v>
      </c>
      <c r="B11" s="74" t="s">
        <v>211</v>
      </c>
      <c r="C11" s="75" t="s">
        <v>56</v>
      </c>
      <c r="D11" s="81">
        <v>3</v>
      </c>
      <c r="E11" s="77"/>
      <c r="F11" s="141"/>
      <c r="G11" s="110"/>
      <c r="H11" s="158"/>
      <c r="I11" s="141"/>
      <c r="J11" s="141"/>
      <c r="K11" s="141"/>
      <c r="L11" s="141"/>
      <c r="M11" s="141"/>
      <c r="N11" s="141"/>
      <c r="O11" s="141"/>
      <c r="P11" s="141"/>
    </row>
    <row r="12" spans="1:16" s="70" customFormat="1" ht="38.25">
      <c r="A12" s="73">
        <v>9</v>
      </c>
      <c r="B12" s="74" t="s">
        <v>212</v>
      </c>
      <c r="C12" s="75" t="s">
        <v>56</v>
      </c>
      <c r="D12" s="81">
        <v>2</v>
      </c>
      <c r="E12" s="77"/>
      <c r="F12" s="141"/>
      <c r="G12" s="110"/>
      <c r="H12" s="158"/>
      <c r="I12" s="141"/>
      <c r="J12" s="141"/>
      <c r="K12" s="141"/>
      <c r="L12" s="141"/>
      <c r="M12" s="141"/>
      <c r="N12" s="141"/>
      <c r="O12" s="141"/>
      <c r="P12" s="141"/>
    </row>
    <row r="13" spans="1:16" s="70" customFormat="1" ht="38.25">
      <c r="A13" s="73">
        <v>10</v>
      </c>
      <c r="B13" s="82" t="s">
        <v>61</v>
      </c>
      <c r="C13" s="75" t="s">
        <v>56</v>
      </c>
      <c r="D13" s="83">
        <v>3</v>
      </c>
      <c r="E13" s="84"/>
      <c r="F13" s="141"/>
      <c r="G13" s="110"/>
      <c r="H13" s="158"/>
      <c r="I13" s="141"/>
      <c r="J13" s="141"/>
      <c r="K13" s="141"/>
      <c r="L13" s="141"/>
      <c r="M13" s="141"/>
      <c r="N13" s="141"/>
      <c r="O13" s="141"/>
      <c r="P13" s="141"/>
    </row>
    <row r="14" spans="1:16" s="70" customFormat="1" ht="25.5">
      <c r="A14" s="73">
        <v>11</v>
      </c>
      <c r="B14" s="82" t="s">
        <v>62</v>
      </c>
      <c r="C14" s="75" t="s">
        <v>56</v>
      </c>
      <c r="D14" s="83">
        <v>1</v>
      </c>
      <c r="E14" s="84"/>
      <c r="F14" s="141"/>
      <c r="G14" s="110"/>
      <c r="H14" s="158"/>
      <c r="I14" s="141"/>
      <c r="J14" s="141"/>
      <c r="K14" s="141"/>
      <c r="L14" s="141"/>
      <c r="M14" s="141"/>
      <c r="N14" s="141"/>
      <c r="O14" s="141"/>
      <c r="P14" s="141"/>
    </row>
    <row r="15" spans="1:16" s="70" customFormat="1" ht="12.75">
      <c r="A15" s="73">
        <v>12</v>
      </c>
      <c r="B15" s="85" t="s">
        <v>65</v>
      </c>
      <c r="C15" s="86" t="s">
        <v>14</v>
      </c>
      <c r="D15" s="87">
        <v>1</v>
      </c>
      <c r="E15" s="88"/>
      <c r="F15" s="141"/>
      <c r="G15" s="110"/>
      <c r="H15" s="158"/>
      <c r="I15" s="141"/>
      <c r="J15" s="141"/>
      <c r="K15" s="141"/>
      <c r="L15" s="141"/>
      <c r="M15" s="141"/>
      <c r="N15" s="141"/>
      <c r="O15" s="141"/>
      <c r="P15" s="141"/>
    </row>
    <row r="16" spans="1:16" s="70" customFormat="1" ht="12.75">
      <c r="A16" s="73">
        <v>13</v>
      </c>
      <c r="B16" s="85" t="s">
        <v>66</v>
      </c>
      <c r="C16" s="86" t="s">
        <v>14</v>
      </c>
      <c r="D16" s="87">
        <v>1</v>
      </c>
      <c r="E16" s="88"/>
      <c r="F16" s="141"/>
      <c r="G16" s="110"/>
      <c r="H16" s="158"/>
      <c r="I16" s="141"/>
      <c r="J16" s="141"/>
      <c r="K16" s="141"/>
      <c r="L16" s="141"/>
      <c r="M16" s="141"/>
      <c r="N16" s="141"/>
      <c r="O16" s="141"/>
      <c r="P16" s="141"/>
    </row>
    <row r="17" spans="1:16" s="70" customFormat="1" ht="12.75">
      <c r="A17" s="73">
        <v>14</v>
      </c>
      <c r="B17" s="85" t="s">
        <v>437</v>
      </c>
      <c r="C17" s="86" t="s">
        <v>14</v>
      </c>
      <c r="D17" s="87">
        <v>1</v>
      </c>
      <c r="E17" s="88"/>
      <c r="F17" s="141"/>
      <c r="G17" s="110"/>
      <c r="H17" s="158"/>
      <c r="I17" s="141"/>
      <c r="J17" s="141"/>
      <c r="K17" s="141"/>
      <c r="L17" s="141"/>
      <c r="M17" s="141"/>
      <c r="N17" s="141"/>
      <c r="O17" s="141"/>
      <c r="P17" s="141"/>
    </row>
    <row r="18" spans="1:16" s="70" customFormat="1" ht="25.5">
      <c r="A18" s="73">
        <v>15</v>
      </c>
      <c r="B18" s="85" t="s">
        <v>438</v>
      </c>
      <c r="C18" s="75" t="s">
        <v>5</v>
      </c>
      <c r="D18" s="115">
        <v>1</v>
      </c>
      <c r="E18" s="88"/>
      <c r="F18" s="141"/>
      <c r="G18" s="110"/>
      <c r="H18" s="158"/>
      <c r="I18" s="141"/>
      <c r="J18" s="141"/>
      <c r="K18" s="141"/>
      <c r="L18" s="141"/>
      <c r="M18" s="141"/>
      <c r="N18" s="141"/>
      <c r="O18" s="141"/>
      <c r="P18" s="88" t="s">
        <v>439</v>
      </c>
    </row>
    <row r="19" spans="1:16" s="70" customFormat="1" ht="25.5">
      <c r="A19" s="73">
        <v>16</v>
      </c>
      <c r="B19" s="85" t="s">
        <v>67</v>
      </c>
      <c r="C19" s="86" t="s">
        <v>2</v>
      </c>
      <c r="D19" s="89">
        <v>3</v>
      </c>
      <c r="E19" s="90"/>
      <c r="F19" s="141"/>
      <c r="G19" s="110"/>
      <c r="H19" s="158"/>
      <c r="I19" s="141"/>
      <c r="J19" s="141"/>
      <c r="K19" s="141"/>
      <c r="L19" s="141"/>
      <c r="M19" s="141"/>
      <c r="N19" s="141"/>
      <c r="O19" s="141"/>
      <c r="P19" s="90"/>
    </row>
    <row r="20" spans="1:16" s="78" customFormat="1" ht="38.25">
      <c r="A20" s="73">
        <v>17</v>
      </c>
      <c r="B20" s="91" t="s">
        <v>68</v>
      </c>
      <c r="C20" s="75" t="s">
        <v>5</v>
      </c>
      <c r="D20" s="92">
        <v>13</v>
      </c>
      <c r="E20" s="77"/>
      <c r="F20" s="141"/>
      <c r="G20" s="110"/>
      <c r="H20" s="158"/>
      <c r="I20" s="141"/>
      <c r="J20" s="141"/>
      <c r="K20" s="141"/>
      <c r="L20" s="141"/>
      <c r="M20" s="141"/>
      <c r="N20" s="141"/>
      <c r="O20" s="141"/>
      <c r="P20" s="77"/>
    </row>
    <row r="21" spans="1:16" s="78" customFormat="1" ht="38.25">
      <c r="A21" s="73">
        <v>18</v>
      </c>
      <c r="B21" s="91" t="s">
        <v>440</v>
      </c>
      <c r="C21" s="75" t="s">
        <v>5</v>
      </c>
      <c r="D21" s="92">
        <v>7</v>
      </c>
      <c r="E21" s="77"/>
      <c r="F21" s="141"/>
      <c r="G21" s="110"/>
      <c r="H21" s="158"/>
      <c r="I21" s="141"/>
      <c r="J21" s="141"/>
      <c r="K21" s="141"/>
      <c r="L21" s="141"/>
      <c r="M21" s="141"/>
      <c r="N21" s="141"/>
      <c r="O21" s="141"/>
      <c r="P21" s="77"/>
    </row>
    <row r="22" spans="1:16" s="78" customFormat="1" ht="25.5">
      <c r="A22" s="73">
        <v>19</v>
      </c>
      <c r="B22" s="91" t="s">
        <v>145</v>
      </c>
      <c r="C22" s="93" t="s">
        <v>3</v>
      </c>
      <c r="D22" s="93">
        <v>1</v>
      </c>
      <c r="E22" s="77"/>
      <c r="F22" s="141"/>
      <c r="G22" s="110"/>
      <c r="H22" s="158"/>
      <c r="I22" s="141"/>
      <c r="J22" s="141"/>
      <c r="K22" s="141"/>
      <c r="L22" s="141"/>
      <c r="M22" s="141"/>
      <c r="N22" s="141"/>
      <c r="O22" s="141"/>
      <c r="P22" s="77"/>
    </row>
    <row r="23" spans="1:16" s="78" customFormat="1" ht="25.5">
      <c r="A23" s="73">
        <v>20</v>
      </c>
      <c r="B23" s="91" t="s">
        <v>146</v>
      </c>
      <c r="C23" s="93" t="s">
        <v>2</v>
      </c>
      <c r="D23" s="93">
        <v>2</v>
      </c>
      <c r="E23" s="77"/>
      <c r="F23" s="141"/>
      <c r="G23" s="110"/>
      <c r="H23" s="158"/>
      <c r="I23" s="141"/>
      <c r="J23" s="141"/>
      <c r="K23" s="141"/>
      <c r="L23" s="141"/>
      <c r="M23" s="141"/>
      <c r="N23" s="141"/>
      <c r="O23" s="141"/>
      <c r="P23" s="77"/>
    </row>
    <row r="24" spans="1:16" s="78" customFormat="1" ht="25.5">
      <c r="A24" s="73">
        <v>21</v>
      </c>
      <c r="B24" s="91" t="s">
        <v>70</v>
      </c>
      <c r="C24" s="93" t="s">
        <v>2</v>
      </c>
      <c r="D24" s="94">
        <v>347.1</v>
      </c>
      <c r="E24" s="17"/>
      <c r="F24" s="141"/>
      <c r="G24" s="110"/>
      <c r="H24" s="158"/>
      <c r="I24" s="141"/>
      <c r="J24" s="141"/>
      <c r="K24" s="141"/>
      <c r="L24" s="141"/>
      <c r="M24" s="141"/>
      <c r="N24" s="141"/>
      <c r="O24" s="141"/>
      <c r="P24" s="17"/>
    </row>
    <row r="25" spans="1:16" s="78" customFormat="1" ht="25.5">
      <c r="A25" s="73">
        <v>22</v>
      </c>
      <c r="B25" s="91" t="s">
        <v>71</v>
      </c>
      <c r="C25" s="93" t="s">
        <v>2</v>
      </c>
      <c r="D25" s="94">
        <v>358.40000000000003</v>
      </c>
      <c r="E25" s="17"/>
      <c r="F25" s="141"/>
      <c r="G25" s="110"/>
      <c r="H25" s="158"/>
      <c r="I25" s="141"/>
      <c r="J25" s="141"/>
      <c r="K25" s="141"/>
      <c r="L25" s="141"/>
      <c r="M25" s="141"/>
      <c r="N25" s="141"/>
      <c r="O25" s="141"/>
      <c r="P25" s="17"/>
    </row>
    <row r="26" spans="1:16" s="78" customFormat="1" ht="15.75">
      <c r="A26" s="73"/>
      <c r="B26" s="122" t="s">
        <v>167</v>
      </c>
      <c r="C26" s="123"/>
      <c r="D26" s="124"/>
      <c r="E26" s="90"/>
      <c r="F26" s="141"/>
      <c r="G26" s="110"/>
      <c r="H26" s="158"/>
      <c r="I26" s="141"/>
      <c r="J26" s="141"/>
      <c r="K26" s="141"/>
      <c r="L26" s="141"/>
      <c r="M26" s="141"/>
      <c r="N26" s="141"/>
      <c r="O26" s="141"/>
      <c r="P26" s="90"/>
    </row>
    <row r="27" spans="1:16" s="78" customFormat="1" ht="12.75">
      <c r="A27" s="73">
        <v>23</v>
      </c>
      <c r="B27" s="82" t="s">
        <v>183</v>
      </c>
      <c r="C27" s="123" t="s">
        <v>5</v>
      </c>
      <c r="D27" s="124">
        <v>1</v>
      </c>
      <c r="E27" s="17"/>
      <c r="F27" s="141"/>
      <c r="G27" s="110"/>
      <c r="H27" s="158"/>
      <c r="I27" s="141"/>
      <c r="J27" s="141"/>
      <c r="K27" s="141"/>
      <c r="L27" s="141"/>
      <c r="M27" s="141"/>
      <c r="N27" s="141"/>
      <c r="O27" s="141"/>
      <c r="P27" s="17" t="s">
        <v>441</v>
      </c>
    </row>
    <row r="28" spans="1:16" s="78" customFormat="1" ht="12.75">
      <c r="A28" s="73">
        <v>24</v>
      </c>
      <c r="B28" s="82" t="s">
        <v>168</v>
      </c>
      <c r="C28" s="123" t="s">
        <v>5</v>
      </c>
      <c r="D28" s="124">
        <v>1</v>
      </c>
      <c r="E28" s="17"/>
      <c r="F28" s="141"/>
      <c r="G28" s="110"/>
      <c r="H28" s="158"/>
      <c r="I28" s="141"/>
      <c r="J28" s="141"/>
      <c r="K28" s="141"/>
      <c r="L28" s="141"/>
      <c r="M28" s="141"/>
      <c r="N28" s="141"/>
      <c r="O28" s="141"/>
      <c r="P28" s="17" t="s">
        <v>442</v>
      </c>
    </row>
    <row r="29" spans="1:16" s="78" customFormat="1" ht="15.75">
      <c r="A29" s="73">
        <v>25</v>
      </c>
      <c r="B29" s="82" t="s">
        <v>185</v>
      </c>
      <c r="C29" s="123" t="s">
        <v>5</v>
      </c>
      <c r="D29" s="124">
        <v>1</v>
      </c>
      <c r="E29" s="90"/>
      <c r="F29" s="141"/>
      <c r="G29" s="110"/>
      <c r="H29" s="158"/>
      <c r="I29" s="141"/>
      <c r="J29" s="141"/>
      <c r="K29" s="141"/>
      <c r="L29" s="141"/>
      <c r="M29" s="141"/>
      <c r="N29" s="141"/>
      <c r="O29" s="141"/>
      <c r="P29" s="141"/>
    </row>
    <row r="30" spans="1:16" s="78" customFormat="1" ht="15.75">
      <c r="A30" s="73">
        <v>26</v>
      </c>
      <c r="B30" s="82" t="s">
        <v>169</v>
      </c>
      <c r="C30" s="123" t="s">
        <v>5</v>
      </c>
      <c r="D30" s="124">
        <v>1</v>
      </c>
      <c r="E30" s="90"/>
      <c r="F30" s="141"/>
      <c r="G30" s="110"/>
      <c r="H30" s="158"/>
      <c r="I30" s="141"/>
      <c r="J30" s="141"/>
      <c r="K30" s="141"/>
      <c r="L30" s="141"/>
      <c r="M30" s="141"/>
      <c r="N30" s="141"/>
      <c r="O30" s="141"/>
      <c r="P30" s="141"/>
    </row>
    <row r="31" spans="1:16" s="78" customFormat="1" ht="15.75">
      <c r="A31" s="73">
        <v>27</v>
      </c>
      <c r="B31" s="82" t="s">
        <v>186</v>
      </c>
      <c r="C31" s="125" t="s">
        <v>2</v>
      </c>
      <c r="D31" s="76">
        <v>0.3</v>
      </c>
      <c r="E31" s="90"/>
      <c r="F31" s="141"/>
      <c r="G31" s="110"/>
      <c r="H31" s="158"/>
      <c r="I31" s="141"/>
      <c r="J31" s="141"/>
      <c r="K31" s="141"/>
      <c r="L31" s="141"/>
      <c r="M31" s="141"/>
      <c r="N31" s="141"/>
      <c r="O31" s="141"/>
      <c r="P31" s="141"/>
    </row>
    <row r="32" spans="1:16" s="78" customFormat="1" ht="15.75">
      <c r="A32" s="73">
        <v>28</v>
      </c>
      <c r="B32" s="82" t="s">
        <v>170</v>
      </c>
      <c r="C32" s="125" t="s">
        <v>2</v>
      </c>
      <c r="D32" s="76">
        <v>0.3</v>
      </c>
      <c r="E32" s="90"/>
      <c r="F32" s="141"/>
      <c r="G32" s="110"/>
      <c r="H32" s="158"/>
      <c r="I32" s="141"/>
      <c r="J32" s="141"/>
      <c r="K32" s="141"/>
      <c r="L32" s="141"/>
      <c r="M32" s="141"/>
      <c r="N32" s="141"/>
      <c r="O32" s="141"/>
      <c r="P32" s="141"/>
    </row>
    <row r="33" spans="1:16" s="78" customFormat="1" ht="15.75">
      <c r="A33" s="73">
        <v>29</v>
      </c>
      <c r="B33" s="85" t="s">
        <v>171</v>
      </c>
      <c r="C33" s="75" t="s">
        <v>5</v>
      </c>
      <c r="D33" s="124">
        <v>2</v>
      </c>
      <c r="E33" s="90"/>
      <c r="F33" s="141"/>
      <c r="G33" s="110"/>
      <c r="H33" s="158"/>
      <c r="I33" s="141"/>
      <c r="J33" s="141"/>
      <c r="K33" s="141"/>
      <c r="L33" s="141"/>
      <c r="M33" s="141"/>
      <c r="N33" s="141"/>
      <c r="O33" s="141"/>
      <c r="P33" s="141"/>
    </row>
    <row r="34" spans="1:16" s="70" customFormat="1" ht="17.25" customHeight="1">
      <c r="A34" s="274" t="s">
        <v>74</v>
      </c>
      <c r="B34" s="275"/>
      <c r="C34" s="275"/>
      <c r="D34" s="275"/>
      <c r="E34" s="276"/>
      <c r="F34" s="141"/>
      <c r="G34" s="110"/>
      <c r="H34" s="158"/>
      <c r="I34" s="141"/>
      <c r="J34" s="141"/>
      <c r="K34" s="141"/>
      <c r="L34" s="141"/>
      <c r="M34" s="141"/>
      <c r="N34" s="141"/>
      <c r="O34" s="141"/>
      <c r="P34" s="141"/>
    </row>
    <row r="35" spans="1:16" s="70" customFormat="1" ht="26.25" customHeight="1">
      <c r="A35" s="93">
        <v>1</v>
      </c>
      <c r="B35" s="91" t="s">
        <v>75</v>
      </c>
      <c r="C35" s="97" t="s">
        <v>76</v>
      </c>
      <c r="D35" s="98">
        <v>1850</v>
      </c>
      <c r="E35" s="99"/>
      <c r="F35" s="141"/>
      <c r="G35" s="110"/>
      <c r="H35" s="158"/>
      <c r="I35" s="141"/>
      <c r="J35" s="141"/>
      <c r="K35" s="141"/>
      <c r="L35" s="141"/>
      <c r="M35" s="141"/>
      <c r="N35" s="141"/>
      <c r="O35" s="141"/>
      <c r="P35" s="141"/>
    </row>
    <row r="36" spans="1:16" s="70" customFormat="1" ht="38.25">
      <c r="A36" s="93">
        <v>2</v>
      </c>
      <c r="B36" s="91" t="s">
        <v>139</v>
      </c>
      <c r="C36" s="97" t="s">
        <v>76</v>
      </c>
      <c r="D36" s="98">
        <v>1066</v>
      </c>
      <c r="E36" s="97"/>
      <c r="F36" s="141"/>
      <c r="G36" s="110"/>
      <c r="H36" s="158"/>
      <c r="I36" s="141"/>
      <c r="J36" s="141"/>
      <c r="K36" s="141"/>
      <c r="L36" s="141"/>
      <c r="M36" s="141"/>
      <c r="N36" s="141"/>
      <c r="O36" s="141"/>
      <c r="P36" s="141"/>
    </row>
    <row r="37" spans="1:16" s="70" customFormat="1" ht="25.5">
      <c r="A37" s="93">
        <v>3</v>
      </c>
      <c r="B37" s="91" t="s">
        <v>77</v>
      </c>
      <c r="C37" s="97" t="s">
        <v>76</v>
      </c>
      <c r="D37" s="98">
        <v>381.4</v>
      </c>
      <c r="E37" s="97"/>
      <c r="F37" s="141"/>
      <c r="G37" s="110"/>
      <c r="H37" s="158"/>
      <c r="I37" s="141"/>
      <c r="J37" s="141"/>
      <c r="K37" s="141"/>
      <c r="L37" s="141"/>
      <c r="M37" s="141"/>
      <c r="N37" s="141"/>
      <c r="O37" s="141"/>
      <c r="P37" s="141"/>
    </row>
    <row r="38" spans="1:16" s="70" customFormat="1" ht="25.5">
      <c r="A38" s="93">
        <v>4</v>
      </c>
      <c r="B38" s="186" t="s">
        <v>484</v>
      </c>
      <c r="C38" s="97" t="s">
        <v>76</v>
      </c>
      <c r="D38" s="98">
        <f>D35-D36-D37</f>
        <v>402.6</v>
      </c>
      <c r="E38" s="97"/>
      <c r="F38" s="141"/>
      <c r="G38" s="110"/>
      <c r="H38" s="158"/>
      <c r="I38" s="141"/>
      <c r="J38" s="141"/>
      <c r="K38" s="141"/>
      <c r="L38" s="141"/>
      <c r="M38" s="141"/>
      <c r="N38" s="141"/>
      <c r="O38" s="141"/>
      <c r="P38" s="141"/>
    </row>
    <row r="39" spans="1:16" s="70" customFormat="1" ht="38.25">
      <c r="A39" s="93">
        <v>5</v>
      </c>
      <c r="B39" s="91" t="s">
        <v>78</v>
      </c>
      <c r="C39" s="97" t="s">
        <v>2</v>
      </c>
      <c r="D39" s="98">
        <v>352.1</v>
      </c>
      <c r="E39" s="97"/>
      <c r="F39" s="141"/>
      <c r="G39" s="110"/>
      <c r="H39" s="158"/>
      <c r="I39" s="141"/>
      <c r="J39" s="141"/>
      <c r="K39" s="141"/>
      <c r="L39" s="141"/>
      <c r="M39" s="141"/>
      <c r="N39" s="141"/>
      <c r="O39" s="141"/>
      <c r="P39" s="141"/>
    </row>
    <row r="40" spans="1:16" s="70" customFormat="1" ht="15" customHeight="1">
      <c r="A40" s="93">
        <v>6</v>
      </c>
      <c r="B40" s="91" t="s">
        <v>81</v>
      </c>
      <c r="C40" s="97" t="s">
        <v>2</v>
      </c>
      <c r="D40" s="98">
        <v>358.40000000000003</v>
      </c>
      <c r="E40" s="97"/>
      <c r="F40" s="141"/>
      <c r="G40" s="110"/>
      <c r="H40" s="158"/>
      <c r="I40" s="141"/>
      <c r="J40" s="141"/>
      <c r="K40" s="141"/>
      <c r="L40" s="141"/>
      <c r="M40" s="141"/>
      <c r="N40" s="141"/>
      <c r="O40" s="141"/>
      <c r="P40" s="141"/>
    </row>
    <row r="41" spans="2:16" ht="12.75">
      <c r="B41"/>
      <c r="D41"/>
      <c r="E41" s="4"/>
      <c r="F41" s="4"/>
      <c r="G41" s="5"/>
      <c r="H41" s="5"/>
      <c r="I41" s="26"/>
      <c r="J41" s="27" t="s">
        <v>20</v>
      </c>
      <c r="K41" s="111"/>
      <c r="L41" s="111"/>
      <c r="M41" s="111"/>
      <c r="N41" s="111"/>
      <c r="O41" s="111"/>
      <c r="P41" s="112"/>
    </row>
    <row r="42" spans="1:7" s="9" customFormat="1" ht="14.25">
      <c r="A42" s="21" t="s">
        <v>21</v>
      </c>
      <c r="B42" s="22"/>
      <c r="C42" s="7"/>
      <c r="D42" s="7"/>
      <c r="E42" s="7"/>
      <c r="F42" s="7"/>
      <c r="G42" s="8"/>
    </row>
    <row r="43" spans="1:15" s="9" customFormat="1" ht="29.25" customHeight="1">
      <c r="A43" s="269" t="s">
        <v>481</v>
      </c>
      <c r="B43" s="269"/>
      <c r="C43" s="269"/>
      <c r="D43" s="269"/>
      <c r="E43" s="269"/>
      <c r="F43" s="269"/>
      <c r="G43" s="269"/>
      <c r="H43" s="269"/>
      <c r="I43" s="269"/>
      <c r="J43" s="269"/>
      <c r="K43" s="269"/>
      <c r="L43" s="269"/>
      <c r="M43" s="269"/>
      <c r="N43" s="269"/>
      <c r="O43" s="269"/>
    </row>
    <row r="44" spans="1:15" s="9" customFormat="1" ht="12" customHeight="1">
      <c r="A44" s="10"/>
      <c r="B44" s="23"/>
      <c r="C44" s="10"/>
      <c r="D44" s="10"/>
      <c r="E44" s="10"/>
      <c r="F44" s="10"/>
      <c r="G44" s="10"/>
      <c r="H44" s="10"/>
      <c r="I44" s="10"/>
      <c r="J44" s="10"/>
      <c r="K44" s="10"/>
      <c r="L44" s="10"/>
      <c r="M44" s="10"/>
      <c r="N44" s="10"/>
      <c r="O44" s="10"/>
    </row>
    <row r="45" spans="1:16" s="25" customFormat="1" ht="13.5" customHeight="1">
      <c r="A45" s="12"/>
      <c r="C45" s="14"/>
      <c r="D45" s="11"/>
      <c r="E45" s="11"/>
      <c r="F45" s="11"/>
      <c r="G45" s="12"/>
      <c r="H45" s="12"/>
      <c r="I45" s="13" t="s">
        <v>23</v>
      </c>
      <c r="J45" s="14"/>
      <c r="K45" s="11"/>
      <c r="L45" s="11"/>
      <c r="M45" s="12"/>
      <c r="N45" s="12"/>
      <c r="O45" s="12"/>
      <c r="P45" s="63"/>
    </row>
    <row r="46" spans="1:16" s="25" customFormat="1" ht="12.75">
      <c r="A46" s="12"/>
      <c r="B46" s="24" t="s">
        <v>22</v>
      </c>
      <c r="C46" s="14"/>
      <c r="D46" s="11"/>
      <c r="E46" s="11"/>
      <c r="F46" s="11"/>
      <c r="G46" s="12"/>
      <c r="H46" s="12"/>
      <c r="I46" s="15" t="s">
        <v>24</v>
      </c>
      <c r="J46" s="12"/>
      <c r="K46" s="12"/>
      <c r="L46" s="16"/>
      <c r="M46" s="12"/>
      <c r="N46" s="12"/>
      <c r="O46" s="12"/>
      <c r="P46" s="63"/>
    </row>
    <row r="47" spans="1:16" s="25" customFormat="1" ht="12.75">
      <c r="A47" s="12"/>
      <c r="B47" s="24"/>
      <c r="C47" s="14"/>
      <c r="D47" s="11"/>
      <c r="E47" s="11"/>
      <c r="F47" s="11"/>
      <c r="G47" s="12"/>
      <c r="H47" s="12"/>
      <c r="I47" s="15"/>
      <c r="J47" s="12"/>
      <c r="K47" s="12"/>
      <c r="L47" s="16"/>
      <c r="M47" s="12"/>
      <c r="N47" s="12"/>
      <c r="O47" s="12"/>
      <c r="P47" s="63"/>
    </row>
    <row r="48" spans="1:16" s="25" customFormat="1" ht="12.75">
      <c r="A48" s="12"/>
      <c r="B48" s="16" t="s">
        <v>138</v>
      </c>
      <c r="C48" s="14"/>
      <c r="D48" s="11"/>
      <c r="E48" s="11"/>
      <c r="F48" s="11"/>
      <c r="G48" s="12"/>
      <c r="H48" s="12"/>
      <c r="I48" s="16" t="s">
        <v>138</v>
      </c>
      <c r="J48" s="12"/>
      <c r="K48" s="12"/>
      <c r="L48" s="12"/>
      <c r="M48" s="12"/>
      <c r="N48" s="12"/>
      <c r="O48" s="12"/>
      <c r="P48" s="63"/>
    </row>
  </sheetData>
  <sheetProtection/>
  <mergeCells count="4">
    <mergeCell ref="E2:I2"/>
    <mergeCell ref="K2:O2"/>
    <mergeCell ref="A34:E34"/>
    <mergeCell ref="A43:O43"/>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38.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385</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8" customFormat="1" ht="25.5">
      <c r="A4" s="93">
        <v>1</v>
      </c>
      <c r="B4" s="91" t="s">
        <v>128</v>
      </c>
      <c r="C4" s="97" t="s">
        <v>80</v>
      </c>
      <c r="D4" s="98">
        <v>207</v>
      </c>
      <c r="E4" s="213"/>
      <c r="F4" s="106"/>
      <c r="G4" s="107"/>
      <c r="H4" s="108"/>
      <c r="I4" s="106"/>
      <c r="J4" s="106"/>
      <c r="K4" s="106"/>
      <c r="L4" s="106"/>
      <c r="M4" s="106"/>
      <c r="N4" s="106"/>
      <c r="O4" s="106"/>
      <c r="P4" s="106"/>
    </row>
    <row r="5" spans="1:16" s="78" customFormat="1" ht="14.25">
      <c r="A5" s="93">
        <v>2</v>
      </c>
      <c r="B5" s="91" t="s">
        <v>488</v>
      </c>
      <c r="C5" s="97" t="s">
        <v>80</v>
      </c>
      <c r="D5" s="98">
        <v>221</v>
      </c>
      <c r="E5" s="213"/>
      <c r="F5" s="106"/>
      <c r="G5" s="107"/>
      <c r="H5" s="108"/>
      <c r="I5" s="106"/>
      <c r="J5" s="106"/>
      <c r="K5" s="106"/>
      <c r="L5" s="106"/>
      <c r="M5" s="106"/>
      <c r="N5" s="106"/>
      <c r="O5" s="106"/>
      <c r="P5" s="106"/>
    </row>
    <row r="6" spans="1:16" s="70" customFormat="1" ht="14.25">
      <c r="A6" s="93">
        <v>3</v>
      </c>
      <c r="B6" s="91" t="s">
        <v>489</v>
      </c>
      <c r="C6" s="97" t="s">
        <v>80</v>
      </c>
      <c r="D6" s="98">
        <v>221</v>
      </c>
      <c r="E6" s="99"/>
      <c r="F6" s="109"/>
      <c r="G6" s="110"/>
      <c r="H6" s="108"/>
      <c r="I6" s="109"/>
      <c r="J6" s="109"/>
      <c r="K6" s="109"/>
      <c r="L6" s="109"/>
      <c r="M6" s="109"/>
      <c r="N6" s="109"/>
      <c r="O6" s="109"/>
      <c r="P6" s="109"/>
    </row>
    <row r="7" spans="1:16" s="70" customFormat="1" ht="14.25">
      <c r="A7" s="93">
        <v>4</v>
      </c>
      <c r="B7" s="91" t="s">
        <v>130</v>
      </c>
      <c r="C7" s="97" t="s">
        <v>80</v>
      </c>
      <c r="D7" s="98">
        <v>20</v>
      </c>
      <c r="E7" s="99"/>
      <c r="F7" s="109"/>
      <c r="G7" s="110"/>
      <c r="H7" s="108"/>
      <c r="I7" s="109"/>
      <c r="J7" s="109"/>
      <c r="K7" s="109"/>
      <c r="L7" s="109"/>
      <c r="M7" s="109"/>
      <c r="N7" s="109"/>
      <c r="O7" s="109"/>
      <c r="P7" s="109"/>
    </row>
    <row r="8" spans="1:16" s="70" customFormat="1" ht="15.75" customHeight="1">
      <c r="A8" s="93">
        <v>5</v>
      </c>
      <c r="B8" s="91" t="s">
        <v>131</v>
      </c>
      <c r="C8" s="97" t="s">
        <v>80</v>
      </c>
      <c r="D8" s="105">
        <v>479</v>
      </c>
      <c r="E8" s="97"/>
      <c r="F8" s="109"/>
      <c r="G8" s="110"/>
      <c r="H8" s="108"/>
      <c r="I8" s="109"/>
      <c r="J8" s="109"/>
      <c r="K8" s="109"/>
      <c r="L8" s="109"/>
      <c r="M8" s="109"/>
      <c r="N8" s="109"/>
      <c r="O8" s="109"/>
      <c r="P8" s="109"/>
    </row>
    <row r="9" spans="1:16" s="78" customFormat="1" ht="25.5">
      <c r="A9" s="93">
        <v>6</v>
      </c>
      <c r="B9" s="91" t="s">
        <v>443</v>
      </c>
      <c r="C9" s="97" t="s">
        <v>80</v>
      </c>
      <c r="D9" s="98">
        <v>30</v>
      </c>
      <c r="E9" s="97"/>
      <c r="F9" s="106"/>
      <c r="G9" s="110"/>
      <c r="H9" s="108"/>
      <c r="I9" s="106"/>
      <c r="J9" s="106"/>
      <c r="K9" s="106"/>
      <c r="L9" s="106"/>
      <c r="M9" s="106"/>
      <c r="N9" s="106"/>
      <c r="O9" s="106"/>
      <c r="P9" s="106"/>
    </row>
    <row r="10" spans="1:16" s="70" customFormat="1" ht="38.25">
      <c r="A10" s="93">
        <v>7</v>
      </c>
      <c r="B10" s="91" t="s">
        <v>132</v>
      </c>
      <c r="C10" s="97" t="s">
        <v>80</v>
      </c>
      <c r="D10" s="98">
        <v>20</v>
      </c>
      <c r="E10" s="97"/>
      <c r="F10" s="109"/>
      <c r="G10" s="110"/>
      <c r="H10" s="108"/>
      <c r="I10" s="109"/>
      <c r="J10" s="109"/>
      <c r="K10" s="109"/>
      <c r="L10" s="109"/>
      <c r="M10" s="109"/>
      <c r="N10" s="109"/>
      <c r="O10" s="109"/>
      <c r="P10" s="109"/>
    </row>
    <row r="11" spans="1:16" s="70" customFormat="1" ht="38.25">
      <c r="A11" s="93">
        <v>8</v>
      </c>
      <c r="B11" s="91" t="s">
        <v>444</v>
      </c>
      <c r="C11" s="97" t="s">
        <v>80</v>
      </c>
      <c r="D11" s="98">
        <f>D4-D10-D9</f>
        <v>157</v>
      </c>
      <c r="E11" s="97"/>
      <c r="F11" s="109"/>
      <c r="G11" s="110"/>
      <c r="H11" s="108"/>
      <c r="I11" s="109"/>
      <c r="J11" s="109"/>
      <c r="K11" s="109"/>
      <c r="L11" s="109"/>
      <c r="M11" s="109"/>
      <c r="N11" s="109"/>
      <c r="O11" s="109"/>
      <c r="P11" s="109"/>
    </row>
    <row r="12" spans="1:16" s="70" customFormat="1" ht="25.5">
      <c r="A12" s="93">
        <v>9</v>
      </c>
      <c r="B12" s="91" t="s">
        <v>490</v>
      </c>
      <c r="C12" s="97" t="s">
        <v>80</v>
      </c>
      <c r="D12" s="98">
        <v>221</v>
      </c>
      <c r="E12" s="97"/>
      <c r="F12" s="109"/>
      <c r="G12" s="110"/>
      <c r="H12" s="108"/>
      <c r="I12" s="109"/>
      <c r="J12" s="109"/>
      <c r="K12" s="109"/>
      <c r="L12" s="109"/>
      <c r="M12" s="109"/>
      <c r="N12" s="109"/>
      <c r="O12" s="109"/>
      <c r="P12" s="109"/>
    </row>
    <row r="13" spans="1:16" s="70" customFormat="1" ht="25.5">
      <c r="A13" s="93">
        <v>10</v>
      </c>
      <c r="B13" s="91" t="s">
        <v>491</v>
      </c>
      <c r="C13" s="97" t="s">
        <v>80</v>
      </c>
      <c r="D13" s="98">
        <v>221</v>
      </c>
      <c r="E13" s="97"/>
      <c r="F13" s="109"/>
      <c r="G13" s="110"/>
      <c r="H13" s="108"/>
      <c r="I13" s="109"/>
      <c r="J13" s="109"/>
      <c r="K13" s="109"/>
      <c r="L13" s="109"/>
      <c r="M13" s="109"/>
      <c r="N13" s="109"/>
      <c r="O13" s="109"/>
      <c r="P13" s="109"/>
    </row>
    <row r="14" spans="1:16" s="70" customFormat="1" ht="14.25">
      <c r="A14" s="93">
        <v>11</v>
      </c>
      <c r="B14" s="91" t="s">
        <v>134</v>
      </c>
      <c r="C14" s="97" t="s">
        <v>80</v>
      </c>
      <c r="D14" s="98">
        <v>20</v>
      </c>
      <c r="E14" s="97"/>
      <c r="F14" s="109"/>
      <c r="G14" s="110"/>
      <c r="H14" s="108"/>
      <c r="I14" s="109"/>
      <c r="J14" s="109"/>
      <c r="K14" s="109"/>
      <c r="L14" s="109"/>
      <c r="M14" s="109"/>
      <c r="N14" s="109"/>
      <c r="O14" s="109"/>
      <c r="P14" s="109"/>
    </row>
    <row r="15" spans="1:16" s="70" customFormat="1" ht="25.5">
      <c r="A15" s="93">
        <v>12</v>
      </c>
      <c r="B15" s="91" t="s">
        <v>135</v>
      </c>
      <c r="C15" s="97" t="s">
        <v>80</v>
      </c>
      <c r="D15" s="105">
        <v>479</v>
      </c>
      <c r="E15" s="97"/>
      <c r="F15" s="109"/>
      <c r="G15" s="110"/>
      <c r="H15" s="108"/>
      <c r="I15" s="109"/>
      <c r="J15" s="109"/>
      <c r="K15" s="109"/>
      <c r="L15" s="109"/>
      <c r="M15" s="109"/>
      <c r="N15" s="109"/>
      <c r="O15" s="109"/>
      <c r="P15" s="109"/>
    </row>
    <row r="16" spans="1:16" s="70" customFormat="1" ht="12.75">
      <c r="A16" s="93">
        <v>13</v>
      </c>
      <c r="B16" s="91" t="s">
        <v>136</v>
      </c>
      <c r="C16" s="97" t="s">
        <v>14</v>
      </c>
      <c r="D16" s="105">
        <v>4</v>
      </c>
      <c r="E16" s="97"/>
      <c r="F16" s="109"/>
      <c r="G16" s="110"/>
      <c r="H16" s="108"/>
      <c r="I16" s="109"/>
      <c r="J16" s="109"/>
      <c r="K16" s="109"/>
      <c r="L16" s="109"/>
      <c r="M16" s="109"/>
      <c r="N16" s="109"/>
      <c r="O16" s="109"/>
      <c r="P16" s="109"/>
    </row>
    <row r="17" spans="2:16" ht="12.75">
      <c r="B17"/>
      <c r="D17"/>
      <c r="E17" s="4"/>
      <c r="F17" s="4"/>
      <c r="G17" s="5"/>
      <c r="H17" s="5"/>
      <c r="I17" s="26"/>
      <c r="J17" s="27" t="s">
        <v>20</v>
      </c>
      <c r="K17" s="111"/>
      <c r="L17" s="111"/>
      <c r="M17" s="111"/>
      <c r="N17" s="111"/>
      <c r="O17" s="111"/>
      <c r="P17" s="112"/>
    </row>
    <row r="18" spans="1:7" s="9" customFormat="1" ht="14.25">
      <c r="A18" s="21" t="s">
        <v>21</v>
      </c>
      <c r="B18" s="22"/>
      <c r="C18" s="7"/>
      <c r="D18" s="7"/>
      <c r="E18" s="7"/>
      <c r="F18" s="7"/>
      <c r="G18" s="8"/>
    </row>
    <row r="19" spans="1:15" s="9" customFormat="1" ht="29.25" customHeight="1">
      <c r="A19" s="269" t="s">
        <v>481</v>
      </c>
      <c r="B19" s="269"/>
      <c r="C19" s="269"/>
      <c r="D19" s="269"/>
      <c r="E19" s="269"/>
      <c r="F19" s="269"/>
      <c r="G19" s="269"/>
      <c r="H19" s="269"/>
      <c r="I19" s="269"/>
      <c r="J19" s="269"/>
      <c r="K19" s="269"/>
      <c r="L19" s="269"/>
      <c r="M19" s="269"/>
      <c r="N19" s="269"/>
      <c r="O19" s="269"/>
    </row>
    <row r="20" spans="1:15" s="9" customFormat="1" ht="12" customHeight="1">
      <c r="A20" s="10"/>
      <c r="B20" s="23"/>
      <c r="C20" s="10"/>
      <c r="D20" s="10"/>
      <c r="E20" s="10"/>
      <c r="F20" s="10"/>
      <c r="G20" s="10"/>
      <c r="H20" s="10"/>
      <c r="I20" s="10"/>
      <c r="J20" s="10"/>
      <c r="K20" s="10"/>
      <c r="L20" s="10"/>
      <c r="M20" s="10"/>
      <c r="N20" s="10"/>
      <c r="O20" s="10"/>
    </row>
    <row r="21" spans="1:16" s="25" customFormat="1" ht="13.5" customHeight="1">
      <c r="A21" s="12"/>
      <c r="C21" s="14"/>
      <c r="D21" s="11"/>
      <c r="E21" s="11"/>
      <c r="F21" s="11"/>
      <c r="G21" s="12"/>
      <c r="H21" s="12"/>
      <c r="I21" s="13" t="s">
        <v>23</v>
      </c>
      <c r="J21" s="14"/>
      <c r="K21" s="11"/>
      <c r="L21" s="11"/>
      <c r="M21" s="12"/>
      <c r="N21" s="12"/>
      <c r="O21" s="12"/>
      <c r="P21" s="63"/>
    </row>
    <row r="22" spans="1:16" s="25" customFormat="1" ht="12.75">
      <c r="A22" s="12"/>
      <c r="B22" s="24" t="s">
        <v>22</v>
      </c>
      <c r="C22" s="14"/>
      <c r="D22" s="11"/>
      <c r="E22" s="11"/>
      <c r="F22" s="11"/>
      <c r="G22" s="12"/>
      <c r="H22" s="12"/>
      <c r="I22" s="15" t="s">
        <v>24</v>
      </c>
      <c r="J22" s="12"/>
      <c r="K22" s="12"/>
      <c r="L22" s="16"/>
      <c r="M22" s="12"/>
      <c r="N22" s="12"/>
      <c r="O22" s="12"/>
      <c r="P22" s="63"/>
    </row>
    <row r="23" spans="1:16" s="25" customFormat="1" ht="12.75">
      <c r="A23" s="12"/>
      <c r="B23" s="24"/>
      <c r="C23" s="14"/>
      <c r="D23" s="240"/>
      <c r="E23" s="11"/>
      <c r="F23" s="11"/>
      <c r="G23" s="12"/>
      <c r="H23" s="12"/>
      <c r="I23" s="15"/>
      <c r="J23" s="12"/>
      <c r="K23" s="12"/>
      <c r="L23" s="16"/>
      <c r="M23" s="12"/>
      <c r="N23" s="12"/>
      <c r="O23" s="12"/>
      <c r="P23" s="63"/>
    </row>
    <row r="24" spans="1:16" s="25" customFormat="1" ht="12.75">
      <c r="A24" s="12"/>
      <c r="B24" s="16" t="s">
        <v>138</v>
      </c>
      <c r="C24" s="14"/>
      <c r="D24" s="11"/>
      <c r="E24" s="11"/>
      <c r="F24" s="11"/>
      <c r="G24" s="12"/>
      <c r="H24" s="12"/>
      <c r="I24" s="16" t="s">
        <v>138</v>
      </c>
      <c r="J24" s="12"/>
      <c r="K24" s="12"/>
      <c r="L24" s="12"/>
      <c r="M24" s="12"/>
      <c r="N24" s="12"/>
      <c r="O24" s="12"/>
      <c r="P24" s="63"/>
    </row>
  </sheetData>
  <sheetProtection/>
  <mergeCells count="3">
    <mergeCell ref="E2:I2"/>
    <mergeCell ref="K2:O2"/>
    <mergeCell ref="A19:O19"/>
  </mergeCells>
  <printOptions/>
  <pageMargins left="0.3937007874015748"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4.xml><?xml version="1.0" encoding="utf-8"?>
<worksheet xmlns="http://schemas.openxmlformats.org/spreadsheetml/2006/main" xmlns:r="http://schemas.openxmlformats.org/officeDocument/2006/relationships">
  <dimension ref="A1:IC64"/>
  <sheetViews>
    <sheetView zoomScalePageLayoutView="0" workbookViewId="0" topLeftCell="A31">
      <selection activeCell="H53" sqref="H53"/>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448</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2" customFormat="1" ht="25.5">
      <c r="A4" s="97">
        <v>1</v>
      </c>
      <c r="B4" s="95" t="s">
        <v>82</v>
      </c>
      <c r="C4" s="93" t="s">
        <v>2</v>
      </c>
      <c r="D4" s="94">
        <v>211.6</v>
      </c>
      <c r="E4" s="90"/>
      <c r="F4" s="109"/>
      <c r="G4" s="110"/>
      <c r="H4" s="108"/>
      <c r="I4" s="109"/>
      <c r="J4" s="109"/>
      <c r="K4" s="109"/>
      <c r="L4" s="109"/>
      <c r="M4" s="109"/>
      <c r="N4" s="109"/>
      <c r="O4" s="109"/>
      <c r="P4" s="109"/>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row>
    <row r="5" spans="1:237" s="72" customFormat="1" ht="25.5">
      <c r="A5" s="97">
        <v>2</v>
      </c>
      <c r="B5" s="95" t="s">
        <v>83</v>
      </c>
      <c r="C5" s="93" t="s">
        <v>2</v>
      </c>
      <c r="D5" s="94">
        <v>12.5</v>
      </c>
      <c r="E5" s="90"/>
      <c r="F5" s="109"/>
      <c r="G5" s="110"/>
      <c r="H5" s="108"/>
      <c r="I5" s="109"/>
      <c r="J5" s="109"/>
      <c r="K5" s="109"/>
      <c r="L5" s="109"/>
      <c r="M5" s="109"/>
      <c r="N5" s="109"/>
      <c r="O5" s="109"/>
      <c r="P5" s="109"/>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row>
    <row r="6" spans="1:237" s="72" customFormat="1" ht="25.5">
      <c r="A6" s="97">
        <v>3</v>
      </c>
      <c r="B6" s="95" t="s">
        <v>84</v>
      </c>
      <c r="C6" s="93" t="s">
        <v>2</v>
      </c>
      <c r="D6" s="94">
        <v>45.9</v>
      </c>
      <c r="E6" s="90"/>
      <c r="F6" s="109"/>
      <c r="G6" s="110"/>
      <c r="H6" s="108"/>
      <c r="I6" s="109"/>
      <c r="J6" s="109"/>
      <c r="K6" s="109"/>
      <c r="L6" s="109"/>
      <c r="M6" s="109"/>
      <c r="N6" s="109"/>
      <c r="O6" s="109"/>
      <c r="P6" s="109"/>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row>
    <row r="7" spans="1:237" s="72" customFormat="1" ht="25.5">
      <c r="A7" s="97">
        <v>4</v>
      </c>
      <c r="B7" s="95" t="s">
        <v>85</v>
      </c>
      <c r="C7" s="93" t="s">
        <v>2</v>
      </c>
      <c r="D7" s="94">
        <v>17.8</v>
      </c>
      <c r="E7" s="90"/>
      <c r="F7" s="109"/>
      <c r="G7" s="110"/>
      <c r="H7" s="108"/>
      <c r="I7" s="109"/>
      <c r="J7" s="109"/>
      <c r="K7" s="109"/>
      <c r="L7" s="109"/>
      <c r="M7" s="109"/>
      <c r="N7" s="109"/>
      <c r="O7" s="109"/>
      <c r="P7" s="109"/>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row>
    <row r="8" spans="1:237" s="72" customFormat="1" ht="25.5">
      <c r="A8" s="97">
        <v>5</v>
      </c>
      <c r="B8" s="95" t="s">
        <v>86</v>
      </c>
      <c r="C8" s="93" t="s">
        <v>2</v>
      </c>
      <c r="D8" s="94">
        <v>9.1</v>
      </c>
      <c r="E8" s="90"/>
      <c r="F8" s="109"/>
      <c r="G8" s="110"/>
      <c r="H8" s="108"/>
      <c r="I8" s="109"/>
      <c r="J8" s="109"/>
      <c r="K8" s="109"/>
      <c r="L8" s="109"/>
      <c r="M8" s="109"/>
      <c r="N8" s="109"/>
      <c r="O8" s="109"/>
      <c r="P8" s="109"/>
      <c r="Q8" s="116"/>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row>
    <row r="9" spans="1:237" s="72" customFormat="1" ht="25.5">
      <c r="A9" s="97">
        <v>6</v>
      </c>
      <c r="B9" s="95" t="s">
        <v>87</v>
      </c>
      <c r="C9" s="93" t="s">
        <v>2</v>
      </c>
      <c r="D9" s="94">
        <v>16.2</v>
      </c>
      <c r="E9" s="90"/>
      <c r="F9" s="109"/>
      <c r="G9" s="110"/>
      <c r="H9" s="108"/>
      <c r="I9" s="109"/>
      <c r="J9" s="109"/>
      <c r="K9" s="109"/>
      <c r="L9" s="109"/>
      <c r="M9" s="109"/>
      <c r="N9" s="109"/>
      <c r="O9" s="109"/>
      <c r="P9" s="109"/>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row>
    <row r="10" spans="1:237" s="72" customFormat="1" ht="25.5">
      <c r="A10" s="97">
        <v>7</v>
      </c>
      <c r="B10" s="95" t="s">
        <v>88</v>
      </c>
      <c r="C10" s="93" t="s">
        <v>2</v>
      </c>
      <c r="D10" s="94">
        <v>27.3</v>
      </c>
      <c r="E10" s="90"/>
      <c r="F10" s="109"/>
      <c r="G10" s="110"/>
      <c r="H10" s="108"/>
      <c r="I10" s="109"/>
      <c r="J10" s="109"/>
      <c r="K10" s="109"/>
      <c r="L10" s="109"/>
      <c r="M10" s="109"/>
      <c r="N10" s="109"/>
      <c r="O10" s="109"/>
      <c r="P10" s="109"/>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row>
    <row r="11" spans="1:237" s="72" customFormat="1" ht="25.5">
      <c r="A11" s="97">
        <v>8</v>
      </c>
      <c r="B11" s="95" t="s">
        <v>89</v>
      </c>
      <c r="C11" s="93" t="s">
        <v>2</v>
      </c>
      <c r="D11" s="94">
        <v>1.9</v>
      </c>
      <c r="E11" s="90"/>
      <c r="F11" s="109"/>
      <c r="G11" s="110"/>
      <c r="H11" s="108"/>
      <c r="I11" s="109"/>
      <c r="J11" s="109"/>
      <c r="K11" s="109"/>
      <c r="L11" s="109"/>
      <c r="M11" s="109"/>
      <c r="N11" s="109"/>
      <c r="O11" s="109"/>
      <c r="P11" s="109"/>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row>
    <row r="12" spans="1:237" s="72" customFormat="1" ht="25.5">
      <c r="A12" s="97">
        <v>9</v>
      </c>
      <c r="B12" s="95" t="s">
        <v>90</v>
      </c>
      <c r="C12" s="93" t="s">
        <v>2</v>
      </c>
      <c r="D12" s="94">
        <v>91.4</v>
      </c>
      <c r="E12" s="90"/>
      <c r="F12" s="109"/>
      <c r="G12" s="110"/>
      <c r="H12" s="108"/>
      <c r="I12" s="109"/>
      <c r="J12" s="109"/>
      <c r="K12" s="109"/>
      <c r="L12" s="109"/>
      <c r="M12" s="109"/>
      <c r="N12" s="109"/>
      <c r="O12" s="109"/>
      <c r="P12" s="109"/>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row>
    <row r="13" spans="1:237" s="72" customFormat="1" ht="25.5">
      <c r="A13" s="97">
        <v>10</v>
      </c>
      <c r="B13" s="95" t="s">
        <v>91</v>
      </c>
      <c r="C13" s="93" t="s">
        <v>2</v>
      </c>
      <c r="D13" s="94">
        <v>2.6</v>
      </c>
      <c r="E13" s="90"/>
      <c r="F13" s="109"/>
      <c r="G13" s="110"/>
      <c r="H13" s="108"/>
      <c r="I13" s="109"/>
      <c r="J13" s="109"/>
      <c r="K13" s="109"/>
      <c r="L13" s="109"/>
      <c r="M13" s="109"/>
      <c r="N13" s="109"/>
      <c r="O13" s="109"/>
      <c r="P13" s="109"/>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row>
    <row r="14" spans="1:237" s="72" customFormat="1" ht="14.25" customHeight="1">
      <c r="A14" s="97">
        <v>11</v>
      </c>
      <c r="B14" s="95" t="s">
        <v>92</v>
      </c>
      <c r="C14" s="101" t="s">
        <v>14</v>
      </c>
      <c r="D14" s="92">
        <v>1</v>
      </c>
      <c r="E14" s="90"/>
      <c r="F14" s="109"/>
      <c r="G14" s="110"/>
      <c r="H14" s="108"/>
      <c r="I14" s="109"/>
      <c r="J14" s="109"/>
      <c r="K14" s="109"/>
      <c r="L14" s="109"/>
      <c r="M14" s="109"/>
      <c r="N14" s="109"/>
      <c r="O14" s="109"/>
      <c r="P14" s="109"/>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row>
    <row r="15" spans="1:237" s="72" customFormat="1" ht="14.25" customHeight="1">
      <c r="A15" s="97">
        <v>12</v>
      </c>
      <c r="B15" s="95" t="s">
        <v>93</v>
      </c>
      <c r="C15" s="101" t="s">
        <v>14</v>
      </c>
      <c r="D15" s="92">
        <v>1</v>
      </c>
      <c r="E15" s="90"/>
      <c r="F15" s="109"/>
      <c r="G15" s="110"/>
      <c r="H15" s="108"/>
      <c r="I15" s="109"/>
      <c r="J15" s="109"/>
      <c r="K15" s="109"/>
      <c r="L15" s="109"/>
      <c r="M15" s="109"/>
      <c r="N15" s="109"/>
      <c r="O15" s="109"/>
      <c r="P15" s="109"/>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row>
    <row r="16" spans="1:237" s="72" customFormat="1" ht="14.25" customHeight="1">
      <c r="A16" s="97">
        <v>13</v>
      </c>
      <c r="B16" s="95" t="s">
        <v>94</v>
      </c>
      <c r="C16" s="101" t="s">
        <v>14</v>
      </c>
      <c r="D16" s="92">
        <v>2</v>
      </c>
      <c r="E16" s="90"/>
      <c r="F16" s="109"/>
      <c r="G16" s="110"/>
      <c r="H16" s="108"/>
      <c r="I16" s="109"/>
      <c r="J16" s="109"/>
      <c r="K16" s="109"/>
      <c r="L16" s="109"/>
      <c r="M16" s="109"/>
      <c r="N16" s="109"/>
      <c r="O16" s="109"/>
      <c r="P16" s="109"/>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row>
    <row r="17" spans="1:237" s="72" customFormat="1" ht="14.25" customHeight="1">
      <c r="A17" s="97">
        <v>14</v>
      </c>
      <c r="B17" s="95" t="s">
        <v>95</v>
      </c>
      <c r="C17" s="101" t="s">
        <v>14</v>
      </c>
      <c r="D17" s="92">
        <v>1</v>
      </c>
      <c r="E17" s="90"/>
      <c r="F17" s="109"/>
      <c r="G17" s="110"/>
      <c r="H17" s="108"/>
      <c r="I17" s="109"/>
      <c r="J17" s="109"/>
      <c r="K17" s="109"/>
      <c r="L17" s="109"/>
      <c r="M17" s="109"/>
      <c r="N17" s="109"/>
      <c r="O17" s="109"/>
      <c r="P17" s="109"/>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row>
    <row r="18" spans="1:237" s="72" customFormat="1" ht="14.25" customHeight="1">
      <c r="A18" s="97">
        <v>15</v>
      </c>
      <c r="B18" s="95" t="s">
        <v>96</v>
      </c>
      <c r="C18" s="101" t="s">
        <v>14</v>
      </c>
      <c r="D18" s="92">
        <v>2</v>
      </c>
      <c r="E18" s="90"/>
      <c r="F18" s="109"/>
      <c r="G18" s="110"/>
      <c r="H18" s="108"/>
      <c r="I18" s="109"/>
      <c r="J18" s="109"/>
      <c r="K18" s="109"/>
      <c r="L18" s="109"/>
      <c r="M18" s="109"/>
      <c r="N18" s="109"/>
      <c r="O18" s="109"/>
      <c r="P18" s="109"/>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row>
    <row r="19" spans="1:237" s="72" customFormat="1" ht="14.25" customHeight="1">
      <c r="A19" s="97">
        <v>16</v>
      </c>
      <c r="B19" s="95" t="s">
        <v>97</v>
      </c>
      <c r="C19" s="101" t="s">
        <v>14</v>
      </c>
      <c r="D19" s="92">
        <v>2</v>
      </c>
      <c r="E19" s="90"/>
      <c r="F19" s="109"/>
      <c r="G19" s="110"/>
      <c r="H19" s="108"/>
      <c r="I19" s="109"/>
      <c r="J19" s="109"/>
      <c r="K19" s="109"/>
      <c r="L19" s="109"/>
      <c r="M19" s="109"/>
      <c r="N19" s="109"/>
      <c r="O19" s="109"/>
      <c r="P19" s="109"/>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row>
    <row r="20" spans="1:237" s="72" customFormat="1" ht="14.25" customHeight="1">
      <c r="A20" s="97">
        <v>17</v>
      </c>
      <c r="B20" s="95" t="s">
        <v>98</v>
      </c>
      <c r="C20" s="101" t="s">
        <v>14</v>
      </c>
      <c r="D20" s="92">
        <v>17</v>
      </c>
      <c r="E20" s="90"/>
      <c r="F20" s="109"/>
      <c r="G20" s="110"/>
      <c r="H20" s="108"/>
      <c r="I20" s="109"/>
      <c r="J20" s="109"/>
      <c r="K20" s="109"/>
      <c r="L20" s="109"/>
      <c r="M20" s="109"/>
      <c r="N20" s="109"/>
      <c r="O20" s="109"/>
      <c r="P20" s="109"/>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row>
    <row r="21" spans="1:237" s="72" customFormat="1" ht="14.25" customHeight="1">
      <c r="A21" s="97">
        <v>18</v>
      </c>
      <c r="B21" s="95" t="s">
        <v>99</v>
      </c>
      <c r="C21" s="101" t="s">
        <v>14</v>
      </c>
      <c r="D21" s="92">
        <v>1</v>
      </c>
      <c r="E21" s="90"/>
      <c r="F21" s="109"/>
      <c r="G21" s="110"/>
      <c r="H21" s="108"/>
      <c r="I21" s="109"/>
      <c r="J21" s="109"/>
      <c r="K21" s="109"/>
      <c r="L21" s="109"/>
      <c r="M21" s="109"/>
      <c r="N21" s="109"/>
      <c r="O21" s="109"/>
      <c r="P21" s="109"/>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row>
    <row r="22" spans="1:237" s="72" customFormat="1" ht="14.25" customHeight="1">
      <c r="A22" s="97">
        <v>19</v>
      </c>
      <c r="B22" s="95" t="s">
        <v>100</v>
      </c>
      <c r="C22" s="101" t="s">
        <v>14</v>
      </c>
      <c r="D22" s="92">
        <v>1</v>
      </c>
      <c r="E22" s="90"/>
      <c r="F22" s="109"/>
      <c r="G22" s="110"/>
      <c r="H22" s="108"/>
      <c r="I22" s="109"/>
      <c r="J22" s="109"/>
      <c r="K22" s="109"/>
      <c r="L22" s="109"/>
      <c r="M22" s="109"/>
      <c r="N22" s="109"/>
      <c r="O22" s="109"/>
      <c r="P22" s="109"/>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row>
    <row r="23" spans="1:237" s="72" customFormat="1" ht="14.25" customHeight="1">
      <c r="A23" s="97">
        <v>20</v>
      </c>
      <c r="B23" s="95" t="s">
        <v>101</v>
      </c>
      <c r="C23" s="101" t="s">
        <v>14</v>
      </c>
      <c r="D23" s="92">
        <v>2</v>
      </c>
      <c r="E23" s="90"/>
      <c r="F23" s="109"/>
      <c r="G23" s="110"/>
      <c r="H23" s="108"/>
      <c r="I23" s="109"/>
      <c r="J23" s="109"/>
      <c r="K23" s="109"/>
      <c r="L23" s="109"/>
      <c r="M23" s="109"/>
      <c r="N23" s="109"/>
      <c r="O23" s="109"/>
      <c r="P23" s="109"/>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row>
    <row r="24" spans="1:237" s="72" customFormat="1" ht="14.25" customHeight="1">
      <c r="A24" s="97">
        <v>21</v>
      </c>
      <c r="B24" s="95" t="s">
        <v>102</v>
      </c>
      <c r="C24" s="101" t="s">
        <v>14</v>
      </c>
      <c r="D24" s="92">
        <v>2</v>
      </c>
      <c r="E24" s="90"/>
      <c r="F24" s="109"/>
      <c r="G24" s="110"/>
      <c r="H24" s="108"/>
      <c r="I24" s="109"/>
      <c r="J24" s="109"/>
      <c r="K24" s="109"/>
      <c r="L24" s="109"/>
      <c r="M24" s="109"/>
      <c r="N24" s="109"/>
      <c r="O24" s="109"/>
      <c r="P24" s="109"/>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row>
    <row r="25" spans="1:237" s="72" customFormat="1" ht="14.25" customHeight="1">
      <c r="A25" s="97">
        <v>22</v>
      </c>
      <c r="B25" s="95" t="s">
        <v>103</v>
      </c>
      <c r="C25" s="101" t="s">
        <v>14</v>
      </c>
      <c r="D25" s="92">
        <v>2</v>
      </c>
      <c r="E25" s="90"/>
      <c r="F25" s="109"/>
      <c r="G25" s="110"/>
      <c r="H25" s="108"/>
      <c r="I25" s="109"/>
      <c r="J25" s="109"/>
      <c r="K25" s="109"/>
      <c r="L25" s="109"/>
      <c r="M25" s="109"/>
      <c r="N25" s="109"/>
      <c r="O25" s="109"/>
      <c r="P25" s="109"/>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row>
    <row r="26" spans="1:237" s="72" customFormat="1" ht="14.25" customHeight="1">
      <c r="A26" s="97">
        <v>23</v>
      </c>
      <c r="B26" s="95" t="s">
        <v>104</v>
      </c>
      <c r="C26" s="101" t="s">
        <v>14</v>
      </c>
      <c r="D26" s="92">
        <v>14</v>
      </c>
      <c r="E26" s="90"/>
      <c r="F26" s="109"/>
      <c r="G26" s="110"/>
      <c r="H26" s="108"/>
      <c r="I26" s="109"/>
      <c r="J26" s="109"/>
      <c r="K26" s="109"/>
      <c r="L26" s="109"/>
      <c r="M26" s="109"/>
      <c r="N26" s="109"/>
      <c r="O26" s="109"/>
      <c r="P26" s="109"/>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row>
    <row r="27" spans="1:237" s="72" customFormat="1" ht="15" customHeight="1">
      <c r="A27" s="97">
        <v>24</v>
      </c>
      <c r="B27" s="95" t="s">
        <v>105</v>
      </c>
      <c r="C27" s="101" t="s">
        <v>14</v>
      </c>
      <c r="D27" s="92">
        <v>4</v>
      </c>
      <c r="E27" s="17"/>
      <c r="F27" s="109"/>
      <c r="G27" s="110"/>
      <c r="H27" s="108"/>
      <c r="I27" s="109"/>
      <c r="J27" s="109"/>
      <c r="K27" s="109"/>
      <c r="L27" s="109"/>
      <c r="M27" s="109"/>
      <c r="N27" s="109"/>
      <c r="O27" s="109"/>
      <c r="P27" s="109"/>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row>
    <row r="28" spans="1:237" s="72" customFormat="1" ht="38.25">
      <c r="A28" s="97">
        <v>25</v>
      </c>
      <c r="B28" s="95" t="s">
        <v>106</v>
      </c>
      <c r="C28" s="101" t="s">
        <v>14</v>
      </c>
      <c r="D28" s="92">
        <v>21</v>
      </c>
      <c r="E28" s="90"/>
      <c r="F28" s="109"/>
      <c r="G28" s="110"/>
      <c r="H28" s="108"/>
      <c r="I28" s="109"/>
      <c r="J28" s="109"/>
      <c r="K28" s="109"/>
      <c r="L28" s="109"/>
      <c r="M28" s="109"/>
      <c r="N28" s="109"/>
      <c r="O28" s="109"/>
      <c r="P28" s="109"/>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row>
    <row r="29" spans="1:237" s="72" customFormat="1" ht="15.75">
      <c r="A29" s="97">
        <v>26</v>
      </c>
      <c r="B29" s="95" t="s">
        <v>107</v>
      </c>
      <c r="C29" s="101" t="s">
        <v>14</v>
      </c>
      <c r="D29" s="92">
        <v>4</v>
      </c>
      <c r="E29" s="90"/>
      <c r="F29" s="109"/>
      <c r="G29" s="110"/>
      <c r="H29" s="108"/>
      <c r="I29" s="109"/>
      <c r="J29" s="109"/>
      <c r="K29" s="109"/>
      <c r="L29" s="109"/>
      <c r="M29" s="109"/>
      <c r="N29" s="109"/>
      <c r="O29" s="109"/>
      <c r="P29" s="109"/>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row>
    <row r="30" spans="1:237" s="72" customFormat="1" ht="15" customHeight="1">
      <c r="A30" s="97">
        <v>27</v>
      </c>
      <c r="B30" s="95" t="s">
        <v>108</v>
      </c>
      <c r="C30" s="101" t="s">
        <v>14</v>
      </c>
      <c r="D30" s="92">
        <v>16</v>
      </c>
      <c r="E30" s="90"/>
      <c r="F30" s="109"/>
      <c r="G30" s="110"/>
      <c r="H30" s="108"/>
      <c r="I30" s="109"/>
      <c r="J30" s="109"/>
      <c r="K30" s="109"/>
      <c r="L30" s="109"/>
      <c r="M30" s="109"/>
      <c r="N30" s="109"/>
      <c r="O30" s="109"/>
      <c r="P30" s="109"/>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row>
    <row r="31" spans="1:237" s="72" customFormat="1" ht="15" customHeight="1">
      <c r="A31" s="97">
        <v>28</v>
      </c>
      <c r="B31" s="95" t="s">
        <v>109</v>
      </c>
      <c r="C31" s="101" t="s">
        <v>14</v>
      </c>
      <c r="D31" s="92">
        <v>1</v>
      </c>
      <c r="E31" s="90"/>
      <c r="F31" s="109"/>
      <c r="G31" s="110"/>
      <c r="H31" s="108"/>
      <c r="I31" s="109"/>
      <c r="J31" s="109"/>
      <c r="K31" s="109"/>
      <c r="L31" s="109"/>
      <c r="M31" s="109"/>
      <c r="N31" s="109"/>
      <c r="O31" s="109"/>
      <c r="P31" s="109"/>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row>
    <row r="32" spans="1:237" s="72" customFormat="1" ht="15" customHeight="1">
      <c r="A32" s="97">
        <v>29</v>
      </c>
      <c r="B32" s="95" t="s">
        <v>110</v>
      </c>
      <c r="C32" s="101" t="s">
        <v>14</v>
      </c>
      <c r="D32" s="92">
        <v>1</v>
      </c>
      <c r="E32" s="90"/>
      <c r="F32" s="109"/>
      <c r="G32" s="110"/>
      <c r="H32" s="108"/>
      <c r="I32" s="109"/>
      <c r="J32" s="109"/>
      <c r="K32" s="109"/>
      <c r="L32" s="109"/>
      <c r="M32" s="109"/>
      <c r="N32" s="109"/>
      <c r="O32" s="109"/>
      <c r="P32" s="109"/>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row>
    <row r="33" spans="1:237" s="72" customFormat="1" ht="15" customHeight="1">
      <c r="A33" s="97">
        <v>30</v>
      </c>
      <c r="B33" s="95" t="s">
        <v>111</v>
      </c>
      <c r="C33" s="101" t="s">
        <v>14</v>
      </c>
      <c r="D33" s="92">
        <v>2</v>
      </c>
      <c r="E33" s="90"/>
      <c r="F33" s="109"/>
      <c r="G33" s="110"/>
      <c r="H33" s="108"/>
      <c r="I33" s="109"/>
      <c r="J33" s="109"/>
      <c r="K33" s="109"/>
      <c r="L33" s="109"/>
      <c r="M33" s="109"/>
      <c r="N33" s="109"/>
      <c r="O33" s="109"/>
      <c r="P33" s="109"/>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row>
    <row r="34" spans="1:237" s="72" customFormat="1" ht="15" customHeight="1">
      <c r="A34" s="97">
        <v>31</v>
      </c>
      <c r="B34" s="95" t="s">
        <v>112</v>
      </c>
      <c r="C34" s="101" t="s">
        <v>14</v>
      </c>
      <c r="D34" s="92">
        <v>4</v>
      </c>
      <c r="E34" s="90"/>
      <c r="F34" s="109"/>
      <c r="G34" s="110"/>
      <c r="H34" s="108"/>
      <c r="I34" s="109"/>
      <c r="J34" s="109"/>
      <c r="K34" s="109"/>
      <c r="L34" s="109"/>
      <c r="M34" s="109"/>
      <c r="N34" s="109"/>
      <c r="O34" s="109"/>
      <c r="P34" s="109"/>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row>
    <row r="35" spans="1:237" s="72" customFormat="1" ht="31.5" customHeight="1">
      <c r="A35" s="97">
        <v>32</v>
      </c>
      <c r="B35" s="95" t="s">
        <v>113</v>
      </c>
      <c r="C35" s="101" t="s">
        <v>14</v>
      </c>
      <c r="D35" s="92">
        <v>3</v>
      </c>
      <c r="E35" s="90"/>
      <c r="F35" s="109"/>
      <c r="G35" s="110"/>
      <c r="H35" s="108"/>
      <c r="I35" s="109"/>
      <c r="J35" s="109"/>
      <c r="K35" s="109"/>
      <c r="L35" s="109"/>
      <c r="M35" s="109"/>
      <c r="N35" s="109"/>
      <c r="O35" s="109"/>
      <c r="P35" s="109"/>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row>
    <row r="36" spans="1:237" s="72" customFormat="1" ht="15" customHeight="1">
      <c r="A36" s="97">
        <v>33</v>
      </c>
      <c r="B36" s="95" t="s">
        <v>114</v>
      </c>
      <c r="C36" s="101" t="s">
        <v>14</v>
      </c>
      <c r="D36" s="92">
        <v>1</v>
      </c>
      <c r="E36" s="90"/>
      <c r="F36" s="109"/>
      <c r="G36" s="110"/>
      <c r="H36" s="108"/>
      <c r="I36" s="109"/>
      <c r="J36" s="109"/>
      <c r="K36" s="109"/>
      <c r="L36" s="109"/>
      <c r="M36" s="109"/>
      <c r="N36" s="109"/>
      <c r="O36" s="109"/>
      <c r="P36" s="109"/>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row>
    <row r="37" spans="1:237" s="72" customFormat="1" ht="15" customHeight="1">
      <c r="A37" s="97">
        <v>34</v>
      </c>
      <c r="B37" s="95" t="s">
        <v>115</v>
      </c>
      <c r="C37" s="101" t="s">
        <v>14</v>
      </c>
      <c r="D37" s="92">
        <v>1</v>
      </c>
      <c r="E37" s="90"/>
      <c r="F37" s="109"/>
      <c r="G37" s="110"/>
      <c r="H37" s="108"/>
      <c r="I37" s="109"/>
      <c r="J37" s="109"/>
      <c r="K37" s="109"/>
      <c r="L37" s="109"/>
      <c r="M37" s="109"/>
      <c r="N37" s="109"/>
      <c r="O37" s="109"/>
      <c r="P37" s="109"/>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row>
    <row r="38" spans="1:237" s="72" customFormat="1" ht="25.5">
      <c r="A38" s="97">
        <v>35</v>
      </c>
      <c r="B38" s="95" t="s">
        <v>116</v>
      </c>
      <c r="C38" s="101" t="s">
        <v>14</v>
      </c>
      <c r="D38" s="92">
        <v>4</v>
      </c>
      <c r="E38" s="90"/>
      <c r="F38" s="109"/>
      <c r="G38" s="110"/>
      <c r="H38" s="108"/>
      <c r="I38" s="109"/>
      <c r="J38" s="109"/>
      <c r="K38" s="109"/>
      <c r="L38" s="109"/>
      <c r="M38" s="109"/>
      <c r="N38" s="109"/>
      <c r="O38" s="109"/>
      <c r="P38" s="109"/>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row>
    <row r="39" spans="1:237" s="72" customFormat="1" ht="25.5">
      <c r="A39" s="97">
        <v>36</v>
      </c>
      <c r="B39" s="95" t="s">
        <v>117</v>
      </c>
      <c r="C39" s="101" t="s">
        <v>14</v>
      </c>
      <c r="D39" s="92">
        <v>1</v>
      </c>
      <c r="E39" s="90"/>
      <c r="F39" s="109"/>
      <c r="G39" s="110"/>
      <c r="H39" s="108"/>
      <c r="I39" s="109"/>
      <c r="J39" s="109"/>
      <c r="K39" s="109"/>
      <c r="L39" s="109"/>
      <c r="M39" s="109"/>
      <c r="N39" s="109"/>
      <c r="O39" s="109"/>
      <c r="P39" s="109"/>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row>
    <row r="40" spans="1:237" s="72" customFormat="1" ht="25.5">
      <c r="A40" s="97">
        <v>37</v>
      </c>
      <c r="B40" s="95" t="s">
        <v>118</v>
      </c>
      <c r="C40" s="93" t="s">
        <v>3</v>
      </c>
      <c r="D40" s="92">
        <v>1</v>
      </c>
      <c r="E40" s="90"/>
      <c r="F40" s="109"/>
      <c r="G40" s="110"/>
      <c r="H40" s="108"/>
      <c r="I40" s="109"/>
      <c r="J40" s="109"/>
      <c r="K40" s="109"/>
      <c r="L40" s="109"/>
      <c r="M40" s="109"/>
      <c r="N40" s="109"/>
      <c r="O40" s="109"/>
      <c r="P40" s="109"/>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row>
    <row r="41" spans="1:237" s="72" customFormat="1" ht="15.75">
      <c r="A41" s="97">
        <v>38</v>
      </c>
      <c r="B41" s="95" t="s">
        <v>119</v>
      </c>
      <c r="C41" s="101" t="s">
        <v>14</v>
      </c>
      <c r="D41" s="92">
        <v>4</v>
      </c>
      <c r="E41" s="90"/>
      <c r="F41" s="109"/>
      <c r="G41" s="110"/>
      <c r="H41" s="108"/>
      <c r="I41" s="109"/>
      <c r="J41" s="109"/>
      <c r="K41" s="109"/>
      <c r="L41" s="109"/>
      <c r="M41" s="109"/>
      <c r="N41" s="109"/>
      <c r="O41" s="109"/>
      <c r="P41" s="109"/>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row>
    <row r="42" spans="1:237" s="72" customFormat="1" ht="25.5">
      <c r="A42" s="97">
        <v>39</v>
      </c>
      <c r="B42" s="85" t="s">
        <v>120</v>
      </c>
      <c r="C42" s="86" t="s">
        <v>2</v>
      </c>
      <c r="D42" s="89">
        <v>6</v>
      </c>
      <c r="E42" s="90"/>
      <c r="F42" s="109"/>
      <c r="G42" s="110"/>
      <c r="H42" s="108"/>
      <c r="I42" s="109"/>
      <c r="J42" s="109"/>
      <c r="K42" s="109"/>
      <c r="L42" s="109"/>
      <c r="M42" s="109"/>
      <c r="N42" s="109"/>
      <c r="O42" s="109"/>
      <c r="P42" s="109"/>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row>
    <row r="43" spans="1:237" s="72" customFormat="1" ht="39.75" customHeight="1">
      <c r="A43" s="97">
        <v>40</v>
      </c>
      <c r="B43" s="102" t="s">
        <v>121</v>
      </c>
      <c r="C43" s="101" t="s">
        <v>14</v>
      </c>
      <c r="D43" s="92">
        <v>25</v>
      </c>
      <c r="E43" s="77"/>
      <c r="F43" s="109"/>
      <c r="G43" s="110"/>
      <c r="H43" s="108"/>
      <c r="I43" s="109"/>
      <c r="J43" s="109"/>
      <c r="K43" s="109"/>
      <c r="L43" s="109"/>
      <c r="M43" s="109"/>
      <c r="N43" s="109"/>
      <c r="O43" s="109"/>
      <c r="P43" s="109"/>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row>
    <row r="44" spans="1:237" s="72" customFormat="1" ht="38.25">
      <c r="A44" s="97">
        <v>41</v>
      </c>
      <c r="B44" s="91" t="s">
        <v>122</v>
      </c>
      <c r="C44" s="101" t="s">
        <v>14</v>
      </c>
      <c r="D44" s="92">
        <v>21</v>
      </c>
      <c r="E44" s="77"/>
      <c r="F44" s="109"/>
      <c r="G44" s="110"/>
      <c r="H44" s="108"/>
      <c r="I44" s="109"/>
      <c r="J44" s="109"/>
      <c r="K44" s="109"/>
      <c r="L44" s="109"/>
      <c r="M44" s="109"/>
      <c r="N44" s="109"/>
      <c r="O44" s="109"/>
      <c r="P44" s="109"/>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row>
    <row r="45" spans="1:237" s="72" customFormat="1" ht="25.5">
      <c r="A45" s="97">
        <v>42</v>
      </c>
      <c r="B45" s="95" t="s">
        <v>123</v>
      </c>
      <c r="C45" s="93" t="s">
        <v>14</v>
      </c>
      <c r="D45" s="93">
        <v>2</v>
      </c>
      <c r="E45" s="77"/>
      <c r="F45" s="109"/>
      <c r="G45" s="110"/>
      <c r="H45" s="108"/>
      <c r="I45" s="109"/>
      <c r="J45" s="109"/>
      <c r="K45" s="109"/>
      <c r="L45" s="109"/>
      <c r="M45" s="109"/>
      <c r="N45" s="109"/>
      <c r="O45" s="109"/>
      <c r="P45" s="109"/>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row>
    <row r="46" spans="1:237" s="72" customFormat="1" ht="15" customHeight="1">
      <c r="A46" s="97">
        <v>43</v>
      </c>
      <c r="B46" s="91" t="s">
        <v>124</v>
      </c>
      <c r="C46" s="93" t="s">
        <v>2</v>
      </c>
      <c r="D46" s="98">
        <v>436.30000000000007</v>
      </c>
      <c r="E46" s="77"/>
      <c r="F46" s="109"/>
      <c r="G46" s="110"/>
      <c r="H46" s="108"/>
      <c r="I46" s="109"/>
      <c r="J46" s="109"/>
      <c r="K46" s="109"/>
      <c r="L46" s="109"/>
      <c r="M46" s="109"/>
      <c r="N46" s="109"/>
      <c r="O46" s="109"/>
      <c r="P46" s="109"/>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row>
    <row r="47" spans="1:237" s="72" customFormat="1" ht="15" customHeight="1">
      <c r="A47" s="97">
        <v>44</v>
      </c>
      <c r="B47" s="95" t="s">
        <v>125</v>
      </c>
      <c r="C47" s="93" t="s">
        <v>2</v>
      </c>
      <c r="D47" s="98">
        <v>436.30000000000007</v>
      </c>
      <c r="E47" s="77"/>
      <c r="F47" s="109"/>
      <c r="G47" s="110"/>
      <c r="H47" s="108"/>
      <c r="I47" s="109"/>
      <c r="J47" s="109"/>
      <c r="K47" s="109"/>
      <c r="L47" s="109"/>
      <c r="M47" s="109"/>
      <c r="N47" s="109"/>
      <c r="O47" s="109"/>
      <c r="P47" s="109"/>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row>
    <row r="48" spans="1:237" s="72" customFormat="1" ht="15" customHeight="1">
      <c r="A48" s="97">
        <v>45</v>
      </c>
      <c r="B48" s="103" t="s">
        <v>126</v>
      </c>
      <c r="C48" s="93" t="s">
        <v>2</v>
      </c>
      <c r="D48" s="98">
        <v>72.2</v>
      </c>
      <c r="E48" s="77"/>
      <c r="F48" s="109"/>
      <c r="G48" s="110"/>
      <c r="H48" s="108"/>
      <c r="I48" s="109"/>
      <c r="J48" s="109"/>
      <c r="K48" s="109"/>
      <c r="L48" s="109"/>
      <c r="M48" s="109"/>
      <c r="N48" s="109"/>
      <c r="O48" s="109"/>
      <c r="P48" s="109"/>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row>
    <row r="49" spans="1:237" s="72" customFormat="1" ht="15" customHeight="1">
      <c r="A49" s="274" t="s">
        <v>127</v>
      </c>
      <c r="B49" s="275"/>
      <c r="C49" s="275"/>
      <c r="D49" s="275"/>
      <c r="E49" s="276"/>
      <c r="F49" s="109"/>
      <c r="G49" s="110"/>
      <c r="H49" s="108"/>
      <c r="I49" s="109"/>
      <c r="J49" s="109"/>
      <c r="K49" s="109"/>
      <c r="L49" s="109"/>
      <c r="M49" s="109"/>
      <c r="N49" s="109"/>
      <c r="O49" s="109"/>
      <c r="P49" s="109"/>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row>
    <row r="50" spans="1:237" s="72" customFormat="1" ht="27" customHeight="1">
      <c r="A50" s="93">
        <v>1</v>
      </c>
      <c r="B50" s="91" t="s">
        <v>75</v>
      </c>
      <c r="C50" s="97" t="s">
        <v>76</v>
      </c>
      <c r="D50" s="98">
        <v>1250</v>
      </c>
      <c r="E50" s="99"/>
      <c r="F50" s="109"/>
      <c r="G50" s="110"/>
      <c r="H50" s="108"/>
      <c r="I50" s="109"/>
      <c r="J50" s="109"/>
      <c r="K50" s="109"/>
      <c r="L50" s="109"/>
      <c r="M50" s="109"/>
      <c r="N50" s="109"/>
      <c r="O50" s="109"/>
      <c r="P50" s="109"/>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row>
    <row r="51" spans="1:237" s="72" customFormat="1" ht="38.25">
      <c r="A51" s="93">
        <v>2</v>
      </c>
      <c r="B51" s="91" t="s">
        <v>139</v>
      </c>
      <c r="C51" s="97" t="s">
        <v>76</v>
      </c>
      <c r="D51" s="98">
        <f>D50-D52-D54</f>
        <v>786.8</v>
      </c>
      <c r="E51" s="97"/>
      <c r="F51" s="109"/>
      <c r="G51" s="110"/>
      <c r="H51" s="108"/>
      <c r="I51" s="109"/>
      <c r="J51" s="109"/>
      <c r="K51" s="109"/>
      <c r="L51" s="109"/>
      <c r="M51" s="109"/>
      <c r="N51" s="109"/>
      <c r="O51" s="109"/>
      <c r="P51" s="109"/>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row>
    <row r="52" spans="1:237" s="72" customFormat="1" ht="45" customHeight="1">
      <c r="A52" s="93">
        <v>3</v>
      </c>
      <c r="B52" s="91" t="s">
        <v>77</v>
      </c>
      <c r="C52" s="97" t="s">
        <v>76</v>
      </c>
      <c r="D52" s="98">
        <v>343.2</v>
      </c>
      <c r="E52" s="97"/>
      <c r="F52" s="109"/>
      <c r="G52" s="110"/>
      <c r="H52" s="108"/>
      <c r="I52" s="109"/>
      <c r="J52" s="109"/>
      <c r="K52" s="109"/>
      <c r="L52" s="109"/>
      <c r="M52" s="109"/>
      <c r="N52" s="109"/>
      <c r="O52" s="109"/>
      <c r="P52" s="109"/>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row>
    <row r="53" spans="1:237" s="72" customFormat="1" ht="38.25">
      <c r="A53" s="93">
        <v>4</v>
      </c>
      <c r="B53" s="91" t="s">
        <v>78</v>
      </c>
      <c r="C53" s="97" t="s">
        <v>2</v>
      </c>
      <c r="D53" s="98">
        <v>434.3</v>
      </c>
      <c r="E53" s="97"/>
      <c r="F53" s="109"/>
      <c r="G53" s="110"/>
      <c r="H53" s="108"/>
      <c r="I53" s="109"/>
      <c r="J53" s="109"/>
      <c r="K53" s="109"/>
      <c r="L53" s="109"/>
      <c r="M53" s="109"/>
      <c r="N53" s="109"/>
      <c r="O53" s="109"/>
      <c r="P53" s="109"/>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row>
    <row r="54" spans="1:237" s="72" customFormat="1" ht="25.5">
      <c r="A54" s="93">
        <v>5</v>
      </c>
      <c r="B54" s="186" t="s">
        <v>484</v>
      </c>
      <c r="C54" s="97" t="s">
        <v>76</v>
      </c>
      <c r="D54" s="98">
        <v>120</v>
      </c>
      <c r="E54" s="97"/>
      <c r="F54" s="109"/>
      <c r="G54" s="110"/>
      <c r="H54" s="108"/>
      <c r="I54" s="109"/>
      <c r="J54" s="109"/>
      <c r="K54" s="109"/>
      <c r="L54" s="109"/>
      <c r="M54" s="109"/>
      <c r="N54" s="109"/>
      <c r="O54" s="109"/>
      <c r="P54" s="109"/>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row>
    <row r="55" spans="1:237" s="72" customFormat="1" ht="25.5">
      <c r="A55" s="93">
        <v>6</v>
      </c>
      <c r="B55" s="91" t="s">
        <v>79</v>
      </c>
      <c r="C55" s="97" t="s">
        <v>80</v>
      </c>
      <c r="D55" s="98">
        <v>2.6</v>
      </c>
      <c r="E55" s="97"/>
      <c r="F55" s="109"/>
      <c r="G55" s="110"/>
      <c r="H55" s="108"/>
      <c r="I55" s="109"/>
      <c r="J55" s="109"/>
      <c r="K55" s="109"/>
      <c r="L55" s="109"/>
      <c r="M55" s="109"/>
      <c r="N55" s="109"/>
      <c r="O55" s="109"/>
      <c r="P55" s="109"/>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row>
    <row r="56" spans="1:237" s="72" customFormat="1" ht="15.75" customHeight="1">
      <c r="A56" s="93">
        <v>7</v>
      </c>
      <c r="B56" s="91" t="s">
        <v>81</v>
      </c>
      <c r="C56" s="97" t="s">
        <v>2</v>
      </c>
      <c r="D56" s="98">
        <v>436.30000000000007</v>
      </c>
      <c r="E56" s="97"/>
      <c r="F56" s="109"/>
      <c r="G56" s="110"/>
      <c r="H56" s="108"/>
      <c r="I56" s="109"/>
      <c r="J56" s="109"/>
      <c r="K56" s="109"/>
      <c r="L56" s="109"/>
      <c r="M56" s="109"/>
      <c r="N56" s="109"/>
      <c r="O56" s="109"/>
      <c r="P56" s="109"/>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row>
    <row r="57" spans="2:16" ht="12.75">
      <c r="B57"/>
      <c r="D57"/>
      <c r="E57" s="4"/>
      <c r="F57" s="4"/>
      <c r="G57" s="5"/>
      <c r="H57" s="5"/>
      <c r="I57" s="26"/>
      <c r="J57" s="27" t="s">
        <v>20</v>
      </c>
      <c r="K57" s="6"/>
      <c r="L57" s="6"/>
      <c r="M57" s="6"/>
      <c r="N57" s="6"/>
      <c r="O57" s="6"/>
      <c r="P57" s="62"/>
    </row>
    <row r="58" spans="1:7" s="9" customFormat="1" ht="14.25">
      <c r="A58" s="21" t="s">
        <v>21</v>
      </c>
      <c r="B58" s="22"/>
      <c r="C58" s="7"/>
      <c r="D58" s="7"/>
      <c r="E58" s="7"/>
      <c r="F58" s="7"/>
      <c r="G58" s="8"/>
    </row>
    <row r="59" spans="1:15" s="9" customFormat="1" ht="29.25" customHeight="1">
      <c r="A59" s="269" t="s">
        <v>481</v>
      </c>
      <c r="B59" s="269"/>
      <c r="C59" s="269"/>
      <c r="D59" s="269"/>
      <c r="E59" s="269"/>
      <c r="F59" s="269"/>
      <c r="G59" s="269"/>
      <c r="H59" s="269"/>
      <c r="I59" s="269"/>
      <c r="J59" s="269"/>
      <c r="K59" s="269"/>
      <c r="L59" s="269"/>
      <c r="M59" s="269"/>
      <c r="N59" s="269"/>
      <c r="O59" s="269"/>
    </row>
    <row r="60" spans="1:15" s="9" customFormat="1" ht="12" customHeight="1">
      <c r="A60" s="10"/>
      <c r="B60" s="23"/>
      <c r="C60" s="10"/>
      <c r="D60" s="10"/>
      <c r="E60" s="10"/>
      <c r="F60" s="10"/>
      <c r="G60" s="10"/>
      <c r="H60" s="10"/>
      <c r="I60" s="10"/>
      <c r="J60" s="10"/>
      <c r="K60" s="10"/>
      <c r="L60" s="10"/>
      <c r="M60" s="10"/>
      <c r="N60" s="10"/>
      <c r="O60" s="10"/>
    </row>
    <row r="61" spans="1:16" s="25" customFormat="1" ht="13.5" customHeight="1">
      <c r="A61" s="12"/>
      <c r="C61" s="14"/>
      <c r="D61" s="11"/>
      <c r="E61" s="11"/>
      <c r="F61" s="11"/>
      <c r="G61" s="12"/>
      <c r="H61" s="12"/>
      <c r="I61" s="13" t="s">
        <v>23</v>
      </c>
      <c r="J61" s="14"/>
      <c r="K61" s="11"/>
      <c r="L61" s="11"/>
      <c r="M61" s="12"/>
      <c r="N61" s="12"/>
      <c r="O61" s="12"/>
      <c r="P61" s="63"/>
    </row>
    <row r="62" spans="1:16" s="25" customFormat="1" ht="12.75">
      <c r="A62" s="12"/>
      <c r="B62" s="24" t="s">
        <v>22</v>
      </c>
      <c r="C62" s="14"/>
      <c r="D62" s="11"/>
      <c r="E62" s="11"/>
      <c r="F62" s="11"/>
      <c r="G62" s="12"/>
      <c r="H62" s="12"/>
      <c r="I62" s="15" t="s">
        <v>24</v>
      </c>
      <c r="J62" s="12"/>
      <c r="K62" s="12"/>
      <c r="L62" s="16"/>
      <c r="M62" s="12"/>
      <c r="N62" s="12"/>
      <c r="O62" s="12"/>
      <c r="P62" s="63"/>
    </row>
    <row r="63" spans="1:16" s="25" customFormat="1" ht="12.75">
      <c r="A63" s="12"/>
      <c r="B63" s="24"/>
      <c r="C63" s="14"/>
      <c r="D63" s="11"/>
      <c r="E63" s="11"/>
      <c r="F63" s="11"/>
      <c r="G63" s="12"/>
      <c r="H63" s="12"/>
      <c r="I63" s="15"/>
      <c r="J63" s="12"/>
      <c r="K63" s="12"/>
      <c r="L63" s="16"/>
      <c r="M63" s="12"/>
      <c r="N63" s="12"/>
      <c r="O63" s="12"/>
      <c r="P63" s="63"/>
    </row>
    <row r="64" spans="1:16" s="25" customFormat="1" ht="12.75">
      <c r="A64" s="12"/>
      <c r="B64" s="16" t="s">
        <v>138</v>
      </c>
      <c r="C64" s="14"/>
      <c r="D64" s="11"/>
      <c r="E64" s="11"/>
      <c r="F64" s="11"/>
      <c r="G64" s="12"/>
      <c r="H64" s="12"/>
      <c r="I64" s="16" t="s">
        <v>138</v>
      </c>
      <c r="J64" s="12"/>
      <c r="K64" s="12"/>
      <c r="L64" s="12"/>
      <c r="M64" s="12"/>
      <c r="N64" s="12"/>
      <c r="O64" s="12"/>
      <c r="P64" s="63"/>
    </row>
  </sheetData>
  <sheetProtection/>
  <mergeCells count="4">
    <mergeCell ref="E2:I2"/>
    <mergeCell ref="K2:O2"/>
    <mergeCell ref="A49:E49"/>
    <mergeCell ref="A59:O59"/>
  </mergeCells>
  <printOptions/>
  <pageMargins left="0.35433070866141736" right="0.2755905511811024" top="0.5905511811023623" bottom="0.7480314960629921" header="0.31496062992125984" footer="0.31496062992125984"/>
  <pageSetup horizontalDpi="600" verticalDpi="600" orientation="landscape" paperSize="9" scale="60" r:id="rId1"/>
  <headerFooter>
    <oddFooter>&amp;CLapa &amp;P no &amp;N</oddFooter>
  </headerFooter>
</worksheet>
</file>

<file path=xl/worksheets/sheet5.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137</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6" s="78" customFormat="1" ht="25.5">
      <c r="A4" s="93">
        <v>1</v>
      </c>
      <c r="B4" s="91" t="s">
        <v>128</v>
      </c>
      <c r="C4" s="97" t="s">
        <v>80</v>
      </c>
      <c r="D4" s="98">
        <v>35</v>
      </c>
      <c r="E4" s="104"/>
      <c r="F4" s="106"/>
      <c r="G4" s="107"/>
      <c r="H4" s="108"/>
      <c r="I4" s="106"/>
      <c r="J4" s="106"/>
      <c r="K4" s="106"/>
      <c r="L4" s="106"/>
      <c r="M4" s="106"/>
      <c r="N4" s="106"/>
      <c r="O4" s="106"/>
      <c r="P4" s="106"/>
    </row>
    <row r="5" spans="1:16" s="78" customFormat="1" ht="14.25">
      <c r="A5" s="93">
        <v>2</v>
      </c>
      <c r="B5" s="91" t="s">
        <v>488</v>
      </c>
      <c r="C5" s="97" t="s">
        <v>80</v>
      </c>
      <c r="D5" s="98">
        <v>1702.35</v>
      </c>
      <c r="E5" s="104"/>
      <c r="F5" s="106"/>
      <c r="G5" s="107"/>
      <c r="H5" s="108"/>
      <c r="I5" s="106"/>
      <c r="J5" s="106"/>
      <c r="K5" s="106"/>
      <c r="L5" s="106"/>
      <c r="M5" s="106"/>
      <c r="N5" s="106"/>
      <c r="O5" s="106"/>
      <c r="P5" s="106"/>
    </row>
    <row r="6" spans="1:16" s="70" customFormat="1" ht="14.25">
      <c r="A6" s="93">
        <v>3</v>
      </c>
      <c r="B6" s="91" t="s">
        <v>489</v>
      </c>
      <c r="C6" s="97" t="s">
        <v>80</v>
      </c>
      <c r="D6" s="98">
        <f>1987-D4-D7-D8-D9</f>
        <v>1702.3500000000001</v>
      </c>
      <c r="E6" s="99"/>
      <c r="F6" s="109"/>
      <c r="G6" s="110"/>
      <c r="H6" s="108"/>
      <c r="I6" s="109"/>
      <c r="J6" s="109"/>
      <c r="K6" s="109"/>
      <c r="L6" s="109"/>
      <c r="M6" s="109"/>
      <c r="N6" s="109"/>
      <c r="O6" s="109"/>
      <c r="P6" s="109"/>
    </row>
    <row r="7" spans="1:16" s="70" customFormat="1" ht="14.25">
      <c r="A7" s="93">
        <v>4</v>
      </c>
      <c r="B7" s="91" t="s">
        <v>129</v>
      </c>
      <c r="C7" s="97" t="s">
        <v>80</v>
      </c>
      <c r="D7" s="98">
        <v>40.1</v>
      </c>
      <c r="E7" s="99"/>
      <c r="F7" s="109"/>
      <c r="G7" s="110"/>
      <c r="H7" s="108"/>
      <c r="I7" s="109"/>
      <c r="J7" s="109"/>
      <c r="K7" s="109"/>
      <c r="L7" s="109"/>
      <c r="M7" s="109"/>
      <c r="N7" s="109"/>
      <c r="O7" s="109"/>
      <c r="P7" s="109"/>
    </row>
    <row r="8" spans="1:16" s="70" customFormat="1" ht="14.25">
      <c r="A8" s="93">
        <v>5</v>
      </c>
      <c r="B8" s="91" t="s">
        <v>130</v>
      </c>
      <c r="C8" s="97" t="s">
        <v>80</v>
      </c>
      <c r="D8" s="98">
        <v>8</v>
      </c>
      <c r="E8" s="99"/>
      <c r="F8" s="109"/>
      <c r="G8" s="110"/>
      <c r="H8" s="108"/>
      <c r="I8" s="109"/>
      <c r="J8" s="109"/>
      <c r="K8" s="109"/>
      <c r="L8" s="109"/>
      <c r="M8" s="109"/>
      <c r="N8" s="109"/>
      <c r="O8" s="109"/>
      <c r="P8" s="109"/>
    </row>
    <row r="9" spans="1:16" s="70" customFormat="1" ht="15.75" customHeight="1">
      <c r="A9" s="93">
        <v>6</v>
      </c>
      <c r="B9" s="91" t="s">
        <v>131</v>
      </c>
      <c r="C9" s="97" t="s">
        <v>80</v>
      </c>
      <c r="D9" s="105">
        <v>201.55</v>
      </c>
      <c r="E9" s="97"/>
      <c r="F9" s="109"/>
      <c r="G9" s="110"/>
      <c r="H9" s="108"/>
      <c r="I9" s="109"/>
      <c r="J9" s="109"/>
      <c r="K9" s="109"/>
      <c r="L9" s="109"/>
      <c r="M9" s="109"/>
      <c r="N9" s="109"/>
      <c r="O9" s="109"/>
      <c r="P9" s="109"/>
    </row>
    <row r="10" spans="1:16" s="78" customFormat="1" ht="38.25">
      <c r="A10" s="93">
        <v>7</v>
      </c>
      <c r="B10" s="91" t="s">
        <v>132</v>
      </c>
      <c r="C10" s="97" t="s">
        <v>80</v>
      </c>
      <c r="D10" s="98">
        <v>35</v>
      </c>
      <c r="E10" s="97"/>
      <c r="F10" s="106"/>
      <c r="G10" s="110"/>
      <c r="H10" s="108"/>
      <c r="I10" s="106"/>
      <c r="J10" s="106"/>
      <c r="K10" s="106"/>
      <c r="L10" s="106"/>
      <c r="M10" s="106"/>
      <c r="N10" s="106"/>
      <c r="O10" s="106"/>
      <c r="P10" s="106"/>
    </row>
    <row r="11" spans="1:16" s="70" customFormat="1" ht="25.5">
      <c r="A11" s="93">
        <v>8</v>
      </c>
      <c r="B11" s="91" t="s">
        <v>490</v>
      </c>
      <c r="C11" s="97" t="s">
        <v>80</v>
      </c>
      <c r="D11" s="98">
        <f>D6</f>
        <v>1702.3500000000001</v>
      </c>
      <c r="E11" s="97"/>
      <c r="F11" s="109"/>
      <c r="G11" s="110"/>
      <c r="H11" s="108"/>
      <c r="I11" s="109"/>
      <c r="J11" s="109"/>
      <c r="K11" s="109"/>
      <c r="L11" s="109"/>
      <c r="M11" s="109"/>
      <c r="N11" s="109"/>
      <c r="O11" s="109"/>
      <c r="P11" s="109"/>
    </row>
    <row r="12" spans="1:16" s="70" customFormat="1" ht="25.5">
      <c r="A12" s="93">
        <v>9</v>
      </c>
      <c r="B12" s="91" t="s">
        <v>491</v>
      </c>
      <c r="C12" s="97" t="s">
        <v>80</v>
      </c>
      <c r="D12" s="98">
        <v>1702.35</v>
      </c>
      <c r="E12" s="97"/>
      <c r="F12" s="109"/>
      <c r="G12" s="110"/>
      <c r="H12" s="108"/>
      <c r="I12" s="109"/>
      <c r="J12" s="109"/>
      <c r="K12" s="109"/>
      <c r="L12" s="109"/>
      <c r="M12" s="109"/>
      <c r="N12" s="109"/>
      <c r="O12" s="109"/>
      <c r="P12" s="109"/>
    </row>
    <row r="13" spans="1:16" s="70" customFormat="1" ht="14.25">
      <c r="A13" s="93">
        <v>10</v>
      </c>
      <c r="B13" s="91" t="s">
        <v>133</v>
      </c>
      <c r="C13" s="97" t="s">
        <v>80</v>
      </c>
      <c r="D13" s="98">
        <v>40.1</v>
      </c>
      <c r="E13" s="97"/>
      <c r="F13" s="109"/>
      <c r="G13" s="110"/>
      <c r="H13" s="108"/>
      <c r="I13" s="109"/>
      <c r="J13" s="109"/>
      <c r="K13" s="109"/>
      <c r="L13" s="109"/>
      <c r="M13" s="109"/>
      <c r="N13" s="109"/>
      <c r="O13" s="109"/>
      <c r="P13" s="109"/>
    </row>
    <row r="14" spans="1:16" s="70" customFormat="1" ht="14.25">
      <c r="A14" s="93">
        <v>11</v>
      </c>
      <c r="B14" s="91" t="s">
        <v>134</v>
      </c>
      <c r="C14" s="97" t="s">
        <v>80</v>
      </c>
      <c r="D14" s="98">
        <v>8</v>
      </c>
      <c r="E14" s="97"/>
      <c r="F14" s="109"/>
      <c r="G14" s="110"/>
      <c r="H14" s="108"/>
      <c r="I14" s="109"/>
      <c r="J14" s="109"/>
      <c r="K14" s="109"/>
      <c r="L14" s="109"/>
      <c r="M14" s="109"/>
      <c r="N14" s="109"/>
      <c r="O14" s="109"/>
      <c r="P14" s="109"/>
    </row>
    <row r="15" spans="1:16" s="70" customFormat="1" ht="25.5">
      <c r="A15" s="93">
        <v>12</v>
      </c>
      <c r="B15" s="91" t="s">
        <v>135</v>
      </c>
      <c r="C15" s="97" t="s">
        <v>80</v>
      </c>
      <c r="D15" s="105">
        <v>201.55</v>
      </c>
      <c r="E15" s="97"/>
      <c r="F15" s="109"/>
      <c r="G15" s="110"/>
      <c r="H15" s="108"/>
      <c r="I15" s="109"/>
      <c r="J15" s="109"/>
      <c r="K15" s="109"/>
      <c r="L15" s="109"/>
      <c r="M15" s="109"/>
      <c r="N15" s="109"/>
      <c r="O15" s="109"/>
      <c r="P15" s="109"/>
    </row>
    <row r="16" spans="1:16" s="70" customFormat="1" ht="12.75">
      <c r="A16" s="93">
        <v>13</v>
      </c>
      <c r="B16" s="91" t="s">
        <v>136</v>
      </c>
      <c r="C16" s="97" t="s">
        <v>14</v>
      </c>
      <c r="D16" s="105">
        <v>7</v>
      </c>
      <c r="E16" s="97"/>
      <c r="F16" s="109"/>
      <c r="G16" s="110"/>
      <c r="H16" s="108"/>
      <c r="I16" s="109"/>
      <c r="J16" s="109"/>
      <c r="K16" s="109"/>
      <c r="L16" s="109"/>
      <c r="M16" s="109"/>
      <c r="N16" s="109"/>
      <c r="O16" s="109"/>
      <c r="P16" s="109"/>
    </row>
    <row r="17" spans="2:16" ht="12.75">
      <c r="B17"/>
      <c r="D17"/>
      <c r="E17" s="4"/>
      <c r="F17" s="4"/>
      <c r="G17" s="5"/>
      <c r="H17" s="5"/>
      <c r="I17" s="26"/>
      <c r="J17" s="27" t="s">
        <v>20</v>
      </c>
      <c r="K17" s="6"/>
      <c r="L17" s="6"/>
      <c r="M17" s="6"/>
      <c r="N17" s="6"/>
      <c r="O17" s="6"/>
      <c r="P17" s="62"/>
    </row>
    <row r="18" spans="1:7" s="9" customFormat="1" ht="14.25">
      <c r="A18" s="21" t="s">
        <v>21</v>
      </c>
      <c r="B18" s="22"/>
      <c r="C18" s="7"/>
      <c r="D18" s="7"/>
      <c r="E18" s="7"/>
      <c r="F18" s="7"/>
      <c r="G18" s="8"/>
    </row>
    <row r="19" spans="1:15" s="9" customFormat="1" ht="29.25" customHeight="1">
      <c r="A19" s="269" t="s">
        <v>481</v>
      </c>
      <c r="B19" s="269"/>
      <c r="C19" s="269"/>
      <c r="D19" s="269"/>
      <c r="E19" s="269"/>
      <c r="F19" s="269"/>
      <c r="G19" s="269"/>
      <c r="H19" s="269"/>
      <c r="I19" s="269"/>
      <c r="J19" s="269"/>
      <c r="K19" s="269"/>
      <c r="L19" s="269"/>
      <c r="M19" s="269"/>
      <c r="N19" s="269"/>
      <c r="O19" s="269"/>
    </row>
    <row r="20" spans="1:15" s="9" customFormat="1" ht="12" customHeight="1">
      <c r="A20" s="10"/>
      <c r="B20" s="23"/>
      <c r="C20" s="10"/>
      <c r="D20" s="10"/>
      <c r="E20" s="10"/>
      <c r="F20" s="10"/>
      <c r="G20" s="10"/>
      <c r="H20" s="10"/>
      <c r="I20" s="10"/>
      <c r="J20" s="10"/>
      <c r="K20" s="10"/>
      <c r="L20" s="10"/>
      <c r="M20" s="10"/>
      <c r="N20" s="10"/>
      <c r="O20" s="10"/>
    </row>
    <row r="21" spans="1:16" s="25" customFormat="1" ht="13.5" customHeight="1">
      <c r="A21" s="12"/>
      <c r="C21" s="14"/>
      <c r="D21" s="11"/>
      <c r="E21" s="11"/>
      <c r="F21" s="11"/>
      <c r="G21" s="12"/>
      <c r="H21" s="12"/>
      <c r="I21" s="13" t="s">
        <v>23</v>
      </c>
      <c r="J21" s="14"/>
      <c r="K21" s="11"/>
      <c r="L21" s="11"/>
      <c r="M21" s="12"/>
      <c r="N21" s="12"/>
      <c r="O21" s="12"/>
      <c r="P21" s="63"/>
    </row>
    <row r="22" spans="1:16" s="25" customFormat="1" ht="12.75">
      <c r="A22" s="12"/>
      <c r="B22" s="24" t="s">
        <v>22</v>
      </c>
      <c r="C22" s="14"/>
      <c r="D22" s="11"/>
      <c r="E22" s="11"/>
      <c r="F22" s="11"/>
      <c r="G22" s="12"/>
      <c r="H22" s="12"/>
      <c r="I22" s="15" t="s">
        <v>24</v>
      </c>
      <c r="J22" s="12"/>
      <c r="K22" s="12"/>
      <c r="L22" s="16"/>
      <c r="M22" s="12"/>
      <c r="N22" s="12"/>
      <c r="O22" s="12"/>
      <c r="P22" s="63"/>
    </row>
    <row r="23" spans="1:16" s="25" customFormat="1" ht="12.75">
      <c r="A23" s="12"/>
      <c r="B23" s="24"/>
      <c r="C23" s="14"/>
      <c r="D23" s="11"/>
      <c r="E23" s="11"/>
      <c r="F23" s="11"/>
      <c r="G23" s="12"/>
      <c r="H23" s="12"/>
      <c r="I23" s="15"/>
      <c r="J23" s="12"/>
      <c r="K23" s="12"/>
      <c r="L23" s="16"/>
      <c r="M23" s="12"/>
      <c r="N23" s="12"/>
      <c r="O23" s="12"/>
      <c r="P23" s="63"/>
    </row>
    <row r="24" spans="1:16" s="25" customFormat="1" ht="12.75">
      <c r="A24" s="12"/>
      <c r="B24" s="16" t="s">
        <v>138</v>
      </c>
      <c r="C24" s="14"/>
      <c r="D24" s="240"/>
      <c r="E24" s="11"/>
      <c r="F24" s="11"/>
      <c r="G24" s="12"/>
      <c r="H24" s="12"/>
      <c r="I24" s="16" t="s">
        <v>138</v>
      </c>
      <c r="J24" s="12"/>
      <c r="K24" s="12"/>
      <c r="L24" s="12"/>
      <c r="M24" s="12"/>
      <c r="N24" s="12"/>
      <c r="O24" s="12"/>
      <c r="P24" s="63"/>
    </row>
    <row r="26" ht="12.75">
      <c r="D26" s="241"/>
    </row>
    <row r="27" ht="12.75">
      <c r="E27" s="242"/>
    </row>
    <row r="29" spans="6:7" ht="12.75">
      <c r="F29" s="243"/>
      <c r="G29" s="244"/>
    </row>
  </sheetData>
  <sheetProtection/>
  <mergeCells count="3">
    <mergeCell ref="E2:I2"/>
    <mergeCell ref="K2:O2"/>
    <mergeCell ref="A19:O19"/>
  </mergeCells>
  <printOptions/>
  <pageMargins left="0.2755905511811024" right="0.1968503937007874" top="0.5905511811023623" bottom="0.7480314960629921" header="0.31496062992125984" footer="0.31496062992125984"/>
  <pageSetup horizontalDpi="600" verticalDpi="600" orientation="landscape" paperSize="9" scale="60" r:id="rId1"/>
  <headerFooter>
    <oddFooter>&amp;CLapa &amp;P no &amp;N</oddFooter>
  </headerFooter>
</worksheet>
</file>

<file path=xl/worksheets/sheet6.xml><?xml version="1.0" encoding="utf-8"?>
<worksheet xmlns="http://schemas.openxmlformats.org/spreadsheetml/2006/main" xmlns:r="http://schemas.openxmlformats.org/officeDocument/2006/relationships">
  <dimension ref="A1:S31"/>
  <sheetViews>
    <sheetView zoomScalePageLayoutView="0" workbookViewId="0" topLeftCell="A1">
      <selection activeCell="F11" sqref="F1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141</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9" s="70" customFormat="1" ht="25.5">
      <c r="A4" s="73">
        <v>1</v>
      </c>
      <c r="B4" s="74" t="s">
        <v>49</v>
      </c>
      <c r="C4" s="75" t="s">
        <v>2</v>
      </c>
      <c r="D4" s="76">
        <v>50.9</v>
      </c>
      <c r="E4" s="77"/>
      <c r="F4" s="109"/>
      <c r="G4" s="110"/>
      <c r="H4" s="108"/>
      <c r="I4" s="109"/>
      <c r="J4" s="109"/>
      <c r="K4" s="109"/>
      <c r="L4" s="109"/>
      <c r="M4" s="109"/>
      <c r="N4" s="109"/>
      <c r="O4" s="144"/>
      <c r="P4" s="145"/>
      <c r="R4" s="113"/>
      <c r="S4" s="114"/>
    </row>
    <row r="5" spans="1:18" s="70" customFormat="1" ht="25.5">
      <c r="A5" s="73">
        <v>5</v>
      </c>
      <c r="B5" s="74" t="s">
        <v>52</v>
      </c>
      <c r="C5" s="75" t="s">
        <v>2</v>
      </c>
      <c r="D5" s="76">
        <v>1.9</v>
      </c>
      <c r="E5" s="77"/>
      <c r="F5" s="109"/>
      <c r="G5" s="110"/>
      <c r="H5" s="108"/>
      <c r="I5" s="109"/>
      <c r="J5" s="109"/>
      <c r="K5" s="109"/>
      <c r="L5" s="109"/>
      <c r="M5" s="109"/>
      <c r="N5" s="109"/>
      <c r="O5" s="144"/>
      <c r="P5" s="109"/>
      <c r="Q5" s="116"/>
      <c r="R5" s="113"/>
    </row>
    <row r="6" spans="1:16" s="70" customFormat="1" ht="25.5">
      <c r="A6" s="73">
        <v>6</v>
      </c>
      <c r="B6" s="74" t="s">
        <v>53</v>
      </c>
      <c r="C6" s="75" t="s">
        <v>2</v>
      </c>
      <c r="D6" s="76">
        <v>22.1</v>
      </c>
      <c r="E6" s="77"/>
      <c r="F6" s="106"/>
      <c r="G6" s="110"/>
      <c r="H6" s="108"/>
      <c r="I6" s="109"/>
      <c r="J6" s="109"/>
      <c r="K6" s="109"/>
      <c r="L6" s="109"/>
      <c r="M6" s="109"/>
      <c r="N6" s="109"/>
      <c r="O6" s="109"/>
      <c r="P6" s="109"/>
    </row>
    <row r="7" spans="1:16" s="70" customFormat="1" ht="38.25">
      <c r="A7" s="73">
        <v>7</v>
      </c>
      <c r="B7" s="74" t="s">
        <v>142</v>
      </c>
      <c r="C7" s="75" t="s">
        <v>56</v>
      </c>
      <c r="D7" s="81">
        <v>1</v>
      </c>
      <c r="E7" s="77"/>
      <c r="F7" s="106"/>
      <c r="G7" s="110"/>
      <c r="H7" s="108"/>
      <c r="I7" s="109"/>
      <c r="J7" s="109"/>
      <c r="K7" s="109"/>
      <c r="L7" s="109"/>
      <c r="M7" s="109"/>
      <c r="N7" s="109"/>
      <c r="O7" s="109"/>
      <c r="P7" s="109"/>
    </row>
    <row r="8" spans="1:16" s="70" customFormat="1" ht="38.25">
      <c r="A8" s="73">
        <v>8</v>
      </c>
      <c r="B8" s="74" t="s">
        <v>143</v>
      </c>
      <c r="C8" s="75" t="s">
        <v>56</v>
      </c>
      <c r="D8" s="81">
        <v>4</v>
      </c>
      <c r="E8" s="77"/>
      <c r="F8" s="106"/>
      <c r="G8" s="110"/>
      <c r="H8" s="108"/>
      <c r="I8" s="109"/>
      <c r="J8" s="109"/>
      <c r="K8" s="109"/>
      <c r="L8" s="109"/>
      <c r="M8" s="109"/>
      <c r="N8" s="109"/>
      <c r="O8" s="109"/>
      <c r="P8" s="109"/>
    </row>
    <row r="9" spans="1:16" s="70" customFormat="1" ht="25.5">
      <c r="A9" s="73">
        <v>11</v>
      </c>
      <c r="B9" s="82" t="s">
        <v>63</v>
      </c>
      <c r="C9" s="75" t="s">
        <v>56</v>
      </c>
      <c r="D9" s="83">
        <v>1</v>
      </c>
      <c r="E9" s="84"/>
      <c r="F9" s="106"/>
      <c r="G9" s="110"/>
      <c r="H9" s="108"/>
      <c r="I9" s="109"/>
      <c r="J9" s="109"/>
      <c r="K9" s="109"/>
      <c r="L9" s="109"/>
      <c r="M9" s="109"/>
      <c r="N9" s="109"/>
      <c r="O9" s="109"/>
      <c r="P9" s="109"/>
    </row>
    <row r="10" spans="1:16" s="70" customFormat="1" ht="39.75" customHeight="1">
      <c r="A10" s="73">
        <v>12</v>
      </c>
      <c r="B10" s="85" t="s">
        <v>65</v>
      </c>
      <c r="C10" s="86" t="s">
        <v>14</v>
      </c>
      <c r="D10" s="87">
        <v>7</v>
      </c>
      <c r="E10" s="88"/>
      <c r="F10" s="109"/>
      <c r="G10" s="110"/>
      <c r="H10" s="108"/>
      <c r="I10" s="109"/>
      <c r="J10" s="109"/>
      <c r="K10" s="109"/>
      <c r="L10" s="109"/>
      <c r="M10" s="109"/>
      <c r="N10" s="109"/>
      <c r="O10" s="109"/>
      <c r="P10" s="109"/>
    </row>
    <row r="11" spans="1:16" s="70" customFormat="1" ht="25.5">
      <c r="A11" s="73">
        <v>15</v>
      </c>
      <c r="B11" s="85" t="s">
        <v>144</v>
      </c>
      <c r="C11" s="75" t="s">
        <v>5</v>
      </c>
      <c r="D11" s="115">
        <v>1</v>
      </c>
      <c r="E11" s="88"/>
      <c r="F11" s="109"/>
      <c r="G11" s="110"/>
      <c r="H11" s="108"/>
      <c r="I11" s="109"/>
      <c r="J11" s="109"/>
      <c r="K11" s="109"/>
      <c r="L11" s="109"/>
      <c r="M11" s="109"/>
      <c r="N11" s="109"/>
      <c r="O11" s="109"/>
      <c r="P11" s="109"/>
    </row>
    <row r="12" spans="1:16" s="70" customFormat="1" ht="38.25">
      <c r="A12" s="73">
        <v>17</v>
      </c>
      <c r="B12" s="91" t="s">
        <v>68</v>
      </c>
      <c r="C12" s="75" t="s">
        <v>5</v>
      </c>
      <c r="D12" s="92">
        <v>3</v>
      </c>
      <c r="E12" s="77"/>
      <c r="F12" s="109"/>
      <c r="G12" s="110"/>
      <c r="H12" s="108"/>
      <c r="I12" s="109"/>
      <c r="J12" s="109"/>
      <c r="K12" s="109"/>
      <c r="L12" s="109"/>
      <c r="M12" s="109"/>
      <c r="N12" s="109"/>
      <c r="O12" s="109"/>
      <c r="P12" s="109"/>
    </row>
    <row r="13" spans="1:16" s="70" customFormat="1" ht="25.5">
      <c r="A13" s="73">
        <v>19</v>
      </c>
      <c r="B13" s="91" t="s">
        <v>145</v>
      </c>
      <c r="C13" s="93" t="s">
        <v>3</v>
      </c>
      <c r="D13" s="93">
        <v>1</v>
      </c>
      <c r="E13" s="77"/>
      <c r="F13" s="109"/>
      <c r="G13" s="110"/>
      <c r="H13" s="108"/>
      <c r="I13" s="109"/>
      <c r="J13" s="109"/>
      <c r="K13" s="109"/>
      <c r="L13" s="109"/>
      <c r="M13" s="109"/>
      <c r="N13" s="109"/>
      <c r="O13" s="109"/>
      <c r="P13" s="109"/>
    </row>
    <row r="14" spans="1:16" s="70" customFormat="1" ht="25.5">
      <c r="A14" s="73">
        <v>20</v>
      </c>
      <c r="B14" s="91" t="s">
        <v>146</v>
      </c>
      <c r="C14" s="93" t="s">
        <v>2</v>
      </c>
      <c r="D14" s="93">
        <v>5</v>
      </c>
      <c r="E14" s="77"/>
      <c r="F14" s="109"/>
      <c r="G14" s="110"/>
      <c r="H14" s="108"/>
      <c r="I14" s="109"/>
      <c r="J14" s="109"/>
      <c r="K14" s="109"/>
      <c r="L14" s="109"/>
      <c r="M14" s="109"/>
      <c r="N14" s="109"/>
      <c r="O14" s="109"/>
      <c r="P14" s="109"/>
    </row>
    <row r="15" spans="1:16" s="70" customFormat="1" ht="25.5">
      <c r="A15" s="73">
        <v>21</v>
      </c>
      <c r="B15" s="91" t="s">
        <v>147</v>
      </c>
      <c r="C15" s="93" t="s">
        <v>2</v>
      </c>
      <c r="D15" s="94">
        <v>50.9</v>
      </c>
      <c r="E15" s="17"/>
      <c r="F15" s="109"/>
      <c r="G15" s="110"/>
      <c r="H15" s="108"/>
      <c r="I15" s="109"/>
      <c r="J15" s="109"/>
      <c r="K15" s="109"/>
      <c r="L15" s="109"/>
      <c r="M15" s="109"/>
      <c r="N15" s="109"/>
      <c r="O15" s="109"/>
      <c r="P15" s="127"/>
    </row>
    <row r="16" spans="1:16" s="70" customFormat="1" ht="45" customHeight="1">
      <c r="A16" s="73">
        <v>22</v>
      </c>
      <c r="B16" s="91" t="s">
        <v>71</v>
      </c>
      <c r="C16" s="93" t="s">
        <v>2</v>
      </c>
      <c r="D16" s="94">
        <v>74.9</v>
      </c>
      <c r="E16" s="17"/>
      <c r="F16" s="109"/>
      <c r="G16" s="110"/>
      <c r="H16" s="108"/>
      <c r="I16" s="109"/>
      <c r="J16" s="109"/>
      <c r="K16" s="109"/>
      <c r="L16" s="109"/>
      <c r="M16" s="109"/>
      <c r="N16" s="109"/>
      <c r="O16" s="109"/>
      <c r="P16" s="127"/>
    </row>
    <row r="17" spans="1:16" s="70" customFormat="1" ht="12.75">
      <c r="A17" s="274" t="s">
        <v>74</v>
      </c>
      <c r="B17" s="275"/>
      <c r="C17" s="275"/>
      <c r="D17" s="275"/>
      <c r="E17" s="276"/>
      <c r="F17" s="109"/>
      <c r="G17" s="110"/>
      <c r="H17" s="108"/>
      <c r="I17" s="109"/>
      <c r="J17" s="109"/>
      <c r="K17" s="109"/>
      <c r="L17" s="109"/>
      <c r="M17" s="109"/>
      <c r="N17" s="109"/>
      <c r="O17" s="109"/>
      <c r="P17" s="109"/>
    </row>
    <row r="18" spans="1:16" s="70" customFormat="1" ht="15.75" customHeight="1">
      <c r="A18" s="93">
        <v>1</v>
      </c>
      <c r="B18" s="91" t="s">
        <v>148</v>
      </c>
      <c r="C18" s="97" t="s">
        <v>76</v>
      </c>
      <c r="D18" s="98">
        <v>207</v>
      </c>
      <c r="E18" s="99"/>
      <c r="F18" s="109"/>
      <c r="G18" s="110"/>
      <c r="H18" s="108"/>
      <c r="I18" s="109"/>
      <c r="J18" s="109"/>
      <c r="K18" s="109"/>
      <c r="L18" s="109"/>
      <c r="M18" s="109"/>
      <c r="N18" s="109"/>
      <c r="O18" s="109"/>
      <c r="P18" s="109"/>
    </row>
    <row r="19" spans="1:16" s="70" customFormat="1" ht="38.25">
      <c r="A19" s="93">
        <v>2</v>
      </c>
      <c r="B19" s="91" t="s">
        <v>139</v>
      </c>
      <c r="C19" s="97" t="s">
        <v>76</v>
      </c>
      <c r="D19" s="98">
        <f>D18-D20-D22</f>
        <v>124.5</v>
      </c>
      <c r="E19" s="97"/>
      <c r="F19" s="109"/>
      <c r="G19" s="110"/>
      <c r="H19" s="108"/>
      <c r="I19" s="109"/>
      <c r="J19" s="109"/>
      <c r="K19" s="109"/>
      <c r="L19" s="109"/>
      <c r="M19" s="109"/>
      <c r="N19" s="109"/>
      <c r="O19" s="109"/>
      <c r="P19" s="109"/>
    </row>
    <row r="20" spans="1:16" s="70" customFormat="1" ht="25.5">
      <c r="A20" s="93">
        <v>3</v>
      </c>
      <c r="B20" s="91" t="s">
        <v>77</v>
      </c>
      <c r="C20" s="97" t="s">
        <v>76</v>
      </c>
      <c r="D20" s="98">
        <v>69.5</v>
      </c>
      <c r="E20" s="97"/>
      <c r="F20" s="109"/>
      <c r="G20" s="110"/>
      <c r="H20" s="108"/>
      <c r="I20" s="109"/>
      <c r="J20" s="109"/>
      <c r="K20" s="109"/>
      <c r="L20" s="109"/>
      <c r="M20" s="109"/>
      <c r="N20" s="109"/>
      <c r="O20" s="109"/>
      <c r="P20" s="109"/>
    </row>
    <row r="21" spans="1:16" s="70" customFormat="1" ht="38.25">
      <c r="A21" s="93">
        <v>4</v>
      </c>
      <c r="B21" s="91" t="s">
        <v>78</v>
      </c>
      <c r="C21" s="97" t="s">
        <v>2</v>
      </c>
      <c r="D21" s="98">
        <v>73</v>
      </c>
      <c r="E21" s="97"/>
      <c r="F21" s="109"/>
      <c r="G21" s="110"/>
      <c r="H21" s="108"/>
      <c r="I21" s="109"/>
      <c r="J21" s="109"/>
      <c r="K21" s="109"/>
      <c r="L21" s="109"/>
      <c r="M21" s="109"/>
      <c r="N21" s="109"/>
      <c r="O21" s="109"/>
      <c r="P21" s="109"/>
    </row>
    <row r="22" spans="1:16" s="70" customFormat="1" ht="25.5">
      <c r="A22" s="93">
        <v>5</v>
      </c>
      <c r="B22" s="186" t="s">
        <v>484</v>
      </c>
      <c r="C22" s="97" t="s">
        <v>76</v>
      </c>
      <c r="D22" s="98">
        <v>13</v>
      </c>
      <c r="E22" s="97"/>
      <c r="F22" s="109"/>
      <c r="G22" s="110"/>
      <c r="H22" s="108"/>
      <c r="I22" s="109"/>
      <c r="J22" s="109"/>
      <c r="K22" s="109"/>
      <c r="L22" s="109"/>
      <c r="M22" s="109"/>
      <c r="N22" s="109"/>
      <c r="O22" s="109"/>
      <c r="P22" s="109"/>
    </row>
    <row r="23" spans="1:16" s="70" customFormat="1" ht="48.75" customHeight="1">
      <c r="A23" s="93">
        <v>6</v>
      </c>
      <c r="B23" s="91" t="s">
        <v>81</v>
      </c>
      <c r="C23" s="97" t="s">
        <v>2</v>
      </c>
      <c r="D23" s="98">
        <v>74.9</v>
      </c>
      <c r="E23" s="97"/>
      <c r="F23" s="109"/>
      <c r="G23" s="110"/>
      <c r="H23" s="108"/>
      <c r="I23" s="109"/>
      <c r="J23" s="109"/>
      <c r="K23" s="109"/>
      <c r="L23" s="109"/>
      <c r="M23" s="109"/>
      <c r="N23" s="109"/>
      <c r="O23" s="109"/>
      <c r="P23" s="109"/>
    </row>
    <row r="24" spans="2:16" ht="12.75">
      <c r="B24"/>
      <c r="D24"/>
      <c r="E24" s="4"/>
      <c r="F24" s="4"/>
      <c r="G24" s="5"/>
      <c r="H24" s="5"/>
      <c r="I24" s="26"/>
      <c r="J24" s="27" t="s">
        <v>20</v>
      </c>
      <c r="K24" s="111"/>
      <c r="L24" s="111"/>
      <c r="M24" s="111"/>
      <c r="N24" s="111"/>
      <c r="O24" s="111"/>
      <c r="P24" s="112"/>
    </row>
    <row r="25" spans="1:7" s="9" customFormat="1" ht="14.25">
      <c r="A25" s="21" t="s">
        <v>21</v>
      </c>
      <c r="B25" s="22"/>
      <c r="C25" s="7"/>
      <c r="D25" s="7"/>
      <c r="E25" s="7"/>
      <c r="F25" s="7"/>
      <c r="G25" s="8"/>
    </row>
    <row r="26" spans="1:15" s="9" customFormat="1" ht="29.25" customHeight="1">
      <c r="A26" s="269" t="s">
        <v>481</v>
      </c>
      <c r="B26" s="269"/>
      <c r="C26" s="269"/>
      <c r="D26" s="269"/>
      <c r="E26" s="269"/>
      <c r="F26" s="269"/>
      <c r="G26" s="269"/>
      <c r="H26" s="269"/>
      <c r="I26" s="269"/>
      <c r="J26" s="269"/>
      <c r="K26" s="269"/>
      <c r="L26" s="269"/>
      <c r="M26" s="269"/>
      <c r="N26" s="269"/>
      <c r="O26" s="269"/>
    </row>
    <row r="27" spans="1:15" s="9" customFormat="1" ht="12" customHeight="1">
      <c r="A27" s="10"/>
      <c r="B27" s="23"/>
      <c r="C27" s="10"/>
      <c r="D27" s="10"/>
      <c r="E27" s="10"/>
      <c r="F27" s="10"/>
      <c r="G27" s="10"/>
      <c r="H27" s="10"/>
      <c r="I27" s="10"/>
      <c r="J27" s="10"/>
      <c r="K27" s="10"/>
      <c r="L27" s="10"/>
      <c r="M27" s="10"/>
      <c r="N27" s="10"/>
      <c r="O27" s="10"/>
    </row>
    <row r="28" spans="1:16" s="25" customFormat="1" ht="13.5" customHeight="1">
      <c r="A28" s="12"/>
      <c r="C28" s="14"/>
      <c r="D28" s="11"/>
      <c r="E28" s="11"/>
      <c r="F28" s="11"/>
      <c r="G28" s="12"/>
      <c r="H28" s="12"/>
      <c r="I28" s="13" t="s">
        <v>23</v>
      </c>
      <c r="J28" s="14"/>
      <c r="K28" s="11"/>
      <c r="L28" s="11"/>
      <c r="M28" s="12"/>
      <c r="N28" s="12"/>
      <c r="O28" s="12"/>
      <c r="P28" s="63"/>
    </row>
    <row r="29" spans="1:16" s="25" customFormat="1" ht="12.75">
      <c r="A29" s="12"/>
      <c r="B29" s="24" t="s">
        <v>22</v>
      </c>
      <c r="C29" s="14"/>
      <c r="D29" s="11"/>
      <c r="E29" s="11"/>
      <c r="F29" s="11"/>
      <c r="G29" s="12"/>
      <c r="H29" s="12"/>
      <c r="I29" s="15" t="s">
        <v>24</v>
      </c>
      <c r="J29" s="12"/>
      <c r="K29" s="12"/>
      <c r="L29" s="16"/>
      <c r="M29" s="12"/>
      <c r="N29" s="12"/>
      <c r="O29" s="12"/>
      <c r="P29" s="63"/>
    </row>
    <row r="30" spans="1:16" s="25" customFormat="1" ht="12.75">
      <c r="A30" s="12"/>
      <c r="B30" s="24"/>
      <c r="C30" s="14"/>
      <c r="D30" s="11"/>
      <c r="E30" s="11"/>
      <c r="F30" s="11"/>
      <c r="G30" s="12"/>
      <c r="H30" s="12"/>
      <c r="I30" s="15"/>
      <c r="J30" s="12"/>
      <c r="K30" s="12"/>
      <c r="L30" s="16"/>
      <c r="M30" s="12"/>
      <c r="N30" s="12"/>
      <c r="O30" s="12"/>
      <c r="P30" s="63"/>
    </row>
    <row r="31" spans="1:16" s="25" customFormat="1" ht="12.75">
      <c r="A31" s="12"/>
      <c r="B31" s="16" t="s">
        <v>138</v>
      </c>
      <c r="C31" s="14"/>
      <c r="D31" s="11"/>
      <c r="E31" s="11"/>
      <c r="F31" s="11"/>
      <c r="G31" s="12"/>
      <c r="H31" s="12"/>
      <c r="I31" s="16" t="s">
        <v>138</v>
      </c>
      <c r="J31" s="12"/>
      <c r="K31" s="12"/>
      <c r="L31" s="12"/>
      <c r="M31" s="12"/>
      <c r="N31" s="12"/>
      <c r="O31" s="12"/>
      <c r="P31" s="63"/>
    </row>
  </sheetData>
  <sheetProtection/>
  <mergeCells count="4">
    <mergeCell ref="E2:I2"/>
    <mergeCell ref="K2:O2"/>
    <mergeCell ref="A17:E17"/>
    <mergeCell ref="A26:O26"/>
  </mergeCells>
  <printOptions/>
  <pageMargins left="0.35433070866141736" right="0.2755905511811024" top="0.7480314960629921" bottom="0.3937007874015748" header="0.31496062992125984" footer="0.31496062992125984"/>
  <pageSetup horizontalDpi="600" verticalDpi="600" orientation="landscape" paperSize="9" scale="60" r:id="rId1"/>
  <headerFooter>
    <oddFooter>&amp;CLapa &amp;P no &amp;N</oddFooter>
  </headerFooter>
</worksheet>
</file>

<file path=xl/worksheets/sheet7.xml><?xml version="1.0" encoding="utf-8"?>
<worksheet xmlns="http://schemas.openxmlformats.org/spreadsheetml/2006/main" xmlns:r="http://schemas.openxmlformats.org/officeDocument/2006/relationships">
  <dimension ref="A1:S27"/>
  <sheetViews>
    <sheetView zoomScalePageLayoutView="0" workbookViewId="0" topLeftCell="A1">
      <selection activeCell="D15" sqref="D15"/>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153</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9" s="70" customFormat="1" ht="25.5">
      <c r="A4" s="97">
        <v>1</v>
      </c>
      <c r="B4" s="95" t="s">
        <v>82</v>
      </c>
      <c r="C4" s="93" t="s">
        <v>2</v>
      </c>
      <c r="D4" s="94">
        <v>2.5</v>
      </c>
      <c r="E4" s="90"/>
      <c r="F4" s="109"/>
      <c r="G4" s="110"/>
      <c r="H4" s="108"/>
      <c r="I4" s="109"/>
      <c r="J4" s="109"/>
      <c r="K4" s="109"/>
      <c r="L4" s="109"/>
      <c r="M4" s="109"/>
      <c r="N4" s="109"/>
      <c r="O4" s="144"/>
      <c r="P4" s="145"/>
      <c r="R4" s="113"/>
      <c r="S4" s="114"/>
    </row>
    <row r="5" spans="1:18" s="70" customFormat="1" ht="25.5">
      <c r="A5" s="97">
        <v>2</v>
      </c>
      <c r="B5" s="95" t="s">
        <v>83</v>
      </c>
      <c r="C5" s="93" t="s">
        <v>2</v>
      </c>
      <c r="D5" s="94">
        <v>10.2</v>
      </c>
      <c r="E5" s="90"/>
      <c r="F5" s="109"/>
      <c r="G5" s="110"/>
      <c r="H5" s="108"/>
      <c r="I5" s="109"/>
      <c r="J5" s="109"/>
      <c r="K5" s="109"/>
      <c r="L5" s="109"/>
      <c r="M5" s="109"/>
      <c r="N5" s="109"/>
      <c r="O5" s="144"/>
      <c r="P5" s="109"/>
      <c r="R5" s="113"/>
    </row>
    <row r="6" spans="1:16" s="70" customFormat="1" ht="15" customHeight="1">
      <c r="A6" s="97">
        <v>3</v>
      </c>
      <c r="B6" s="95" t="s">
        <v>150</v>
      </c>
      <c r="C6" s="101" t="s">
        <v>14</v>
      </c>
      <c r="D6" s="92">
        <v>2</v>
      </c>
      <c r="E6" s="90"/>
      <c r="F6" s="106"/>
      <c r="G6" s="110"/>
      <c r="H6" s="108"/>
      <c r="I6" s="109"/>
      <c r="J6" s="109"/>
      <c r="K6" s="109"/>
      <c r="L6" s="109"/>
      <c r="M6" s="109"/>
      <c r="N6" s="109"/>
      <c r="O6" s="109"/>
      <c r="P6" s="109"/>
    </row>
    <row r="7" spans="1:16" s="70" customFormat="1" ht="15" customHeight="1">
      <c r="A7" s="97">
        <v>4</v>
      </c>
      <c r="B7" s="95" t="s">
        <v>151</v>
      </c>
      <c r="C7" s="101" t="s">
        <v>14</v>
      </c>
      <c r="D7" s="92">
        <v>2</v>
      </c>
      <c r="E7" s="90"/>
      <c r="F7" s="106"/>
      <c r="G7" s="110"/>
      <c r="H7" s="108"/>
      <c r="I7" s="109"/>
      <c r="J7" s="109"/>
      <c r="K7" s="109"/>
      <c r="L7" s="109"/>
      <c r="M7" s="109"/>
      <c r="N7" s="109"/>
      <c r="O7" s="109"/>
      <c r="P7" s="109"/>
    </row>
    <row r="8" spans="1:16" s="70" customFormat="1" ht="15" customHeight="1">
      <c r="A8" s="97">
        <v>5</v>
      </c>
      <c r="B8" s="95" t="s">
        <v>152</v>
      </c>
      <c r="C8" s="101" t="s">
        <v>14</v>
      </c>
      <c r="D8" s="92">
        <v>2</v>
      </c>
      <c r="E8" s="90"/>
      <c r="F8" s="106"/>
      <c r="G8" s="110"/>
      <c r="H8" s="108"/>
      <c r="I8" s="109"/>
      <c r="J8" s="109"/>
      <c r="K8" s="109"/>
      <c r="L8" s="109"/>
      <c r="M8" s="109"/>
      <c r="N8" s="109"/>
      <c r="O8" s="109"/>
      <c r="P8" s="109"/>
    </row>
    <row r="9" spans="1:16" s="70" customFormat="1" ht="15.75">
      <c r="A9" s="97">
        <v>6</v>
      </c>
      <c r="B9" s="95" t="s">
        <v>119</v>
      </c>
      <c r="C9" s="101" t="s">
        <v>14</v>
      </c>
      <c r="D9" s="92">
        <v>2</v>
      </c>
      <c r="E9" s="90"/>
      <c r="F9" s="106"/>
      <c r="G9" s="110"/>
      <c r="H9" s="108"/>
      <c r="I9" s="109"/>
      <c r="J9" s="109"/>
      <c r="K9" s="109"/>
      <c r="L9" s="109"/>
      <c r="M9" s="109"/>
      <c r="N9" s="109"/>
      <c r="O9" s="109"/>
      <c r="P9" s="109"/>
    </row>
    <row r="10" spans="1:16" s="70" customFormat="1" ht="39.75" customHeight="1">
      <c r="A10" s="97">
        <v>7</v>
      </c>
      <c r="B10" s="102" t="s">
        <v>121</v>
      </c>
      <c r="C10" s="101" t="s">
        <v>14</v>
      </c>
      <c r="D10" s="92">
        <v>2</v>
      </c>
      <c r="E10" s="77"/>
      <c r="F10" s="109"/>
      <c r="G10" s="110"/>
      <c r="H10" s="108"/>
      <c r="I10" s="109"/>
      <c r="J10" s="109"/>
      <c r="K10" s="109"/>
      <c r="L10" s="109"/>
      <c r="M10" s="109"/>
      <c r="N10" s="109"/>
      <c r="O10" s="109"/>
      <c r="P10" s="109"/>
    </row>
    <row r="11" spans="1:16" s="70" customFormat="1" ht="15" customHeight="1">
      <c r="A11" s="97">
        <v>8</v>
      </c>
      <c r="B11" s="91" t="s">
        <v>124</v>
      </c>
      <c r="C11" s="93" t="s">
        <v>2</v>
      </c>
      <c r="D11" s="98">
        <v>12.7</v>
      </c>
      <c r="E11" s="77"/>
      <c r="F11" s="109"/>
      <c r="G11" s="110"/>
      <c r="H11" s="108"/>
      <c r="I11" s="109"/>
      <c r="J11" s="109"/>
      <c r="K11" s="109"/>
      <c r="L11" s="109"/>
      <c r="M11" s="109"/>
      <c r="N11" s="109"/>
      <c r="O11" s="109"/>
      <c r="P11" s="109"/>
    </row>
    <row r="12" spans="1:16" s="70" customFormat="1" ht="15" customHeight="1">
      <c r="A12" s="97">
        <v>9</v>
      </c>
      <c r="B12" s="95" t="s">
        <v>125</v>
      </c>
      <c r="C12" s="93" t="s">
        <v>2</v>
      </c>
      <c r="D12" s="98">
        <v>12.7</v>
      </c>
      <c r="E12" s="77"/>
      <c r="F12" s="109"/>
      <c r="G12" s="110"/>
      <c r="H12" s="108"/>
      <c r="I12" s="109"/>
      <c r="J12" s="109"/>
      <c r="K12" s="109"/>
      <c r="L12" s="109"/>
      <c r="M12" s="109"/>
      <c r="N12" s="109"/>
      <c r="O12" s="109"/>
      <c r="P12" s="109"/>
    </row>
    <row r="13" spans="1:16" s="70" customFormat="1" ht="15" customHeight="1">
      <c r="A13" s="277" t="s">
        <v>127</v>
      </c>
      <c r="B13" s="278"/>
      <c r="C13" s="278"/>
      <c r="D13" s="278"/>
      <c r="E13" s="279"/>
      <c r="F13" s="109"/>
      <c r="G13" s="110"/>
      <c r="H13" s="108"/>
      <c r="I13" s="109"/>
      <c r="J13" s="109"/>
      <c r="K13" s="109"/>
      <c r="L13" s="109"/>
      <c r="M13" s="109"/>
      <c r="N13" s="109"/>
      <c r="O13" s="109"/>
      <c r="P13" s="109"/>
    </row>
    <row r="14" spans="1:16" s="70" customFormat="1" ht="27" customHeight="1">
      <c r="A14" s="93">
        <v>1</v>
      </c>
      <c r="B14" s="91" t="s">
        <v>75</v>
      </c>
      <c r="C14" s="97" t="s">
        <v>76</v>
      </c>
      <c r="D14" s="98">
        <v>45.8</v>
      </c>
      <c r="E14" s="117"/>
      <c r="F14" s="109"/>
      <c r="G14" s="110"/>
      <c r="H14" s="108"/>
      <c r="I14" s="109"/>
      <c r="J14" s="109"/>
      <c r="K14" s="109"/>
      <c r="L14" s="109"/>
      <c r="M14" s="109"/>
      <c r="N14" s="109"/>
      <c r="O14" s="109"/>
      <c r="P14" s="109"/>
    </row>
    <row r="15" spans="1:16" s="70" customFormat="1" ht="38.25">
      <c r="A15" s="93">
        <v>2</v>
      </c>
      <c r="B15" s="91" t="s">
        <v>482</v>
      </c>
      <c r="C15" s="97" t="s">
        <v>76</v>
      </c>
      <c r="D15" s="98">
        <f>D14-D16-D18</f>
        <v>34.599999999999994</v>
      </c>
      <c r="E15" s="97"/>
      <c r="F15" s="109"/>
      <c r="G15" s="110"/>
      <c r="H15" s="108"/>
      <c r="I15" s="109"/>
      <c r="J15" s="109"/>
      <c r="K15" s="109"/>
      <c r="L15" s="109"/>
      <c r="M15" s="109"/>
      <c r="N15" s="109"/>
      <c r="O15" s="109"/>
      <c r="P15" s="127"/>
    </row>
    <row r="16" spans="1:16" s="70" customFormat="1" ht="45" customHeight="1">
      <c r="A16" s="93">
        <v>3</v>
      </c>
      <c r="B16" s="91" t="s">
        <v>77</v>
      </c>
      <c r="C16" s="97" t="s">
        <v>76</v>
      </c>
      <c r="D16" s="98">
        <v>10.7</v>
      </c>
      <c r="E16" s="97"/>
      <c r="F16" s="109"/>
      <c r="G16" s="110"/>
      <c r="H16" s="108"/>
      <c r="I16" s="109"/>
      <c r="J16" s="109"/>
      <c r="K16" s="109"/>
      <c r="L16" s="109"/>
      <c r="M16" s="109"/>
      <c r="N16" s="109"/>
      <c r="O16" s="109"/>
      <c r="P16" s="127"/>
    </row>
    <row r="17" spans="1:16" s="70" customFormat="1" ht="38.25">
      <c r="A17" s="93">
        <v>4</v>
      </c>
      <c r="B17" s="91" t="s">
        <v>78</v>
      </c>
      <c r="C17" s="97" t="s">
        <v>2</v>
      </c>
      <c r="D17" s="98">
        <v>12.7</v>
      </c>
      <c r="E17" s="118"/>
      <c r="F17" s="109"/>
      <c r="G17" s="110"/>
      <c r="H17" s="108"/>
      <c r="I17" s="109"/>
      <c r="J17" s="109"/>
      <c r="K17" s="109"/>
      <c r="L17" s="109"/>
      <c r="M17" s="109"/>
      <c r="N17" s="109"/>
      <c r="O17" s="109"/>
      <c r="P17" s="109"/>
    </row>
    <row r="18" spans="1:16" s="70" customFormat="1" ht="25.5">
      <c r="A18" s="93">
        <v>5</v>
      </c>
      <c r="B18" s="186" t="s">
        <v>484</v>
      </c>
      <c r="C18" s="97" t="s">
        <v>76</v>
      </c>
      <c r="D18" s="98">
        <v>0.5</v>
      </c>
      <c r="E18" s="118"/>
      <c r="F18" s="109"/>
      <c r="G18" s="110"/>
      <c r="H18" s="108"/>
      <c r="I18" s="109"/>
      <c r="J18" s="109"/>
      <c r="K18" s="109"/>
      <c r="L18" s="109"/>
      <c r="M18" s="109"/>
      <c r="N18" s="109"/>
      <c r="O18" s="109"/>
      <c r="P18" s="109"/>
    </row>
    <row r="19" spans="1:16" s="70" customFormat="1" ht="15.75" customHeight="1">
      <c r="A19" s="93">
        <v>6</v>
      </c>
      <c r="B19" s="91" t="s">
        <v>81</v>
      </c>
      <c r="C19" s="97" t="s">
        <v>2</v>
      </c>
      <c r="D19" s="98">
        <v>12.7</v>
      </c>
      <c r="E19" s="97"/>
      <c r="F19" s="109"/>
      <c r="G19" s="110"/>
      <c r="H19" s="108"/>
      <c r="I19" s="109"/>
      <c r="J19" s="109"/>
      <c r="K19" s="109"/>
      <c r="L19" s="109"/>
      <c r="M19" s="109"/>
      <c r="N19" s="109"/>
      <c r="O19" s="109"/>
      <c r="P19" s="109"/>
    </row>
    <row r="20" spans="2:16" ht="12.75">
      <c r="B20"/>
      <c r="D20"/>
      <c r="E20" s="4"/>
      <c r="F20" s="4"/>
      <c r="G20" s="5"/>
      <c r="H20" s="5"/>
      <c r="I20" s="26"/>
      <c r="J20" s="27" t="s">
        <v>20</v>
      </c>
      <c r="K20" s="111"/>
      <c r="L20" s="111"/>
      <c r="M20" s="111"/>
      <c r="N20" s="111"/>
      <c r="O20" s="111"/>
      <c r="P20" s="112"/>
    </row>
    <row r="21" spans="1:7" s="9" customFormat="1" ht="14.25">
      <c r="A21" s="21" t="s">
        <v>21</v>
      </c>
      <c r="B21" s="22"/>
      <c r="C21" s="7"/>
      <c r="D21" s="7"/>
      <c r="E21" s="7"/>
      <c r="F21" s="7"/>
      <c r="G21" s="8"/>
    </row>
    <row r="22" spans="1:15" s="9" customFormat="1" ht="29.25" customHeight="1">
      <c r="A22" s="269" t="s">
        <v>481</v>
      </c>
      <c r="B22" s="269"/>
      <c r="C22" s="269"/>
      <c r="D22" s="269"/>
      <c r="E22" s="269"/>
      <c r="F22" s="269"/>
      <c r="G22" s="269"/>
      <c r="H22" s="269"/>
      <c r="I22" s="269"/>
      <c r="J22" s="269"/>
      <c r="K22" s="269"/>
      <c r="L22" s="269"/>
      <c r="M22" s="269"/>
      <c r="N22" s="269"/>
      <c r="O22" s="269"/>
    </row>
    <row r="23" spans="1:15" s="9" customFormat="1" ht="12" customHeight="1">
      <c r="A23" s="10"/>
      <c r="B23" s="23"/>
      <c r="C23" s="10"/>
      <c r="D23" s="10"/>
      <c r="E23" s="10"/>
      <c r="F23" s="10"/>
      <c r="G23" s="10"/>
      <c r="H23" s="10"/>
      <c r="I23" s="10"/>
      <c r="J23" s="10"/>
      <c r="K23" s="10"/>
      <c r="L23" s="10"/>
      <c r="M23" s="10"/>
      <c r="N23" s="10"/>
      <c r="O23" s="10"/>
    </row>
    <row r="24" spans="1:16" s="25" customFormat="1" ht="13.5" customHeight="1">
      <c r="A24" s="12"/>
      <c r="C24" s="14"/>
      <c r="D24" s="11"/>
      <c r="E24" s="11"/>
      <c r="F24" s="11"/>
      <c r="G24" s="12"/>
      <c r="H24" s="12"/>
      <c r="I24" s="13" t="s">
        <v>23</v>
      </c>
      <c r="J24" s="14"/>
      <c r="K24" s="11"/>
      <c r="L24" s="11"/>
      <c r="M24" s="12"/>
      <c r="N24" s="12"/>
      <c r="O24" s="12"/>
      <c r="P24" s="63"/>
    </row>
    <row r="25" spans="1:16" s="25" customFormat="1" ht="12.75">
      <c r="A25" s="12"/>
      <c r="B25" s="24" t="s">
        <v>22</v>
      </c>
      <c r="C25" s="14"/>
      <c r="D25" s="11"/>
      <c r="E25" s="11"/>
      <c r="F25" s="11"/>
      <c r="G25" s="12"/>
      <c r="H25" s="12"/>
      <c r="I25" s="15" t="s">
        <v>24</v>
      </c>
      <c r="J25" s="12"/>
      <c r="K25" s="12"/>
      <c r="L25" s="16"/>
      <c r="M25" s="12"/>
      <c r="N25" s="12"/>
      <c r="O25" s="12"/>
      <c r="P25" s="63"/>
    </row>
    <row r="26" spans="1:16" s="25" customFormat="1" ht="12.75">
      <c r="A26" s="12"/>
      <c r="B26" s="24"/>
      <c r="C26" s="14"/>
      <c r="D26" s="11"/>
      <c r="E26" s="11"/>
      <c r="F26" s="11"/>
      <c r="G26" s="12"/>
      <c r="H26" s="12"/>
      <c r="I26" s="15"/>
      <c r="J26" s="12"/>
      <c r="K26" s="12"/>
      <c r="L26" s="16"/>
      <c r="M26" s="12"/>
      <c r="N26" s="12"/>
      <c r="O26" s="12"/>
      <c r="P26" s="63"/>
    </row>
    <row r="27" spans="1:16" s="25" customFormat="1" ht="12.75">
      <c r="A27" s="12"/>
      <c r="B27" s="16" t="s">
        <v>138</v>
      </c>
      <c r="C27" s="14"/>
      <c r="D27" s="11"/>
      <c r="E27" s="11"/>
      <c r="F27" s="11"/>
      <c r="G27" s="12"/>
      <c r="H27" s="12"/>
      <c r="I27" s="16" t="s">
        <v>138</v>
      </c>
      <c r="J27" s="12"/>
      <c r="K27" s="12"/>
      <c r="L27" s="12"/>
      <c r="M27" s="12"/>
      <c r="N27" s="12"/>
      <c r="O27" s="12"/>
      <c r="P27" s="63"/>
    </row>
  </sheetData>
  <sheetProtection/>
  <mergeCells count="4">
    <mergeCell ref="E2:I2"/>
    <mergeCell ref="K2:O2"/>
    <mergeCell ref="A13:E13"/>
    <mergeCell ref="A22:O22"/>
  </mergeCells>
  <printOptions/>
  <pageMargins left="0.35433070866141736" right="0.2755905511811024"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8.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149</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19" s="70" customFormat="1" ht="14.25">
      <c r="A4" s="93">
        <v>1</v>
      </c>
      <c r="B4" s="91" t="s">
        <v>488</v>
      </c>
      <c r="C4" s="97" t="s">
        <v>80</v>
      </c>
      <c r="D4" s="105">
        <f>219-D6-D7</f>
        <v>202.5</v>
      </c>
      <c r="E4" s="99"/>
      <c r="F4" s="109"/>
      <c r="G4" s="110"/>
      <c r="H4" s="108"/>
      <c r="I4" s="109"/>
      <c r="J4" s="109"/>
      <c r="K4" s="109"/>
      <c r="L4" s="109"/>
      <c r="M4" s="109"/>
      <c r="N4" s="109"/>
      <c r="O4" s="144"/>
      <c r="P4" s="145"/>
      <c r="R4" s="113"/>
      <c r="S4" s="114"/>
    </row>
    <row r="5" spans="1:19" s="70" customFormat="1" ht="14.25">
      <c r="A5" s="93">
        <v>2</v>
      </c>
      <c r="B5" s="91" t="s">
        <v>489</v>
      </c>
      <c r="C5" s="97" t="s">
        <v>80</v>
      </c>
      <c r="D5" s="105">
        <v>202.5</v>
      </c>
      <c r="E5" s="99"/>
      <c r="F5" s="109"/>
      <c r="G5" s="110"/>
      <c r="H5" s="108"/>
      <c r="I5" s="109"/>
      <c r="J5" s="109"/>
      <c r="K5" s="109"/>
      <c r="L5" s="109"/>
      <c r="M5" s="109"/>
      <c r="N5" s="109"/>
      <c r="O5" s="144"/>
      <c r="P5" s="145"/>
      <c r="R5" s="113"/>
      <c r="S5" s="114"/>
    </row>
    <row r="6" spans="1:18" s="70" customFormat="1" ht="14.25">
      <c r="A6" s="93">
        <v>3</v>
      </c>
      <c r="B6" s="91" t="s">
        <v>131</v>
      </c>
      <c r="C6" s="97" t="s">
        <v>80</v>
      </c>
      <c r="D6" s="105">
        <v>12</v>
      </c>
      <c r="E6" s="97"/>
      <c r="F6" s="109"/>
      <c r="G6" s="110"/>
      <c r="H6" s="108"/>
      <c r="I6" s="109"/>
      <c r="J6" s="109"/>
      <c r="K6" s="109"/>
      <c r="L6" s="109"/>
      <c r="M6" s="109"/>
      <c r="N6" s="109"/>
      <c r="O6" s="144"/>
      <c r="P6" s="109"/>
      <c r="R6" s="113"/>
    </row>
    <row r="7" spans="1:16" s="70" customFormat="1" ht="14.25">
      <c r="A7" s="93">
        <v>4</v>
      </c>
      <c r="B7" s="91" t="s">
        <v>129</v>
      </c>
      <c r="C7" s="97" t="s">
        <v>80</v>
      </c>
      <c r="D7" s="98">
        <v>4.5</v>
      </c>
      <c r="E7" s="99"/>
      <c r="F7" s="106"/>
      <c r="G7" s="110"/>
      <c r="H7" s="108"/>
      <c r="I7" s="109"/>
      <c r="J7" s="109"/>
      <c r="K7" s="109"/>
      <c r="L7" s="109"/>
      <c r="M7" s="109"/>
      <c r="N7" s="109"/>
      <c r="O7" s="109"/>
      <c r="P7" s="109"/>
    </row>
    <row r="8" spans="1:16" s="70" customFormat="1" ht="25.5">
      <c r="A8" s="93">
        <v>5</v>
      </c>
      <c r="B8" s="91" t="s">
        <v>490</v>
      </c>
      <c r="C8" s="97" t="s">
        <v>80</v>
      </c>
      <c r="D8" s="105">
        <f>D4</f>
        <v>202.5</v>
      </c>
      <c r="E8" s="97"/>
      <c r="F8" s="106"/>
      <c r="G8" s="110"/>
      <c r="H8" s="108"/>
      <c r="I8" s="109"/>
      <c r="J8" s="109"/>
      <c r="K8" s="109"/>
      <c r="L8" s="109"/>
      <c r="M8" s="109"/>
      <c r="N8" s="109"/>
      <c r="O8" s="109"/>
      <c r="P8" s="109"/>
    </row>
    <row r="9" spans="1:16" s="70" customFormat="1" ht="25.5">
      <c r="A9" s="93">
        <v>6</v>
      </c>
      <c r="B9" s="91" t="s">
        <v>491</v>
      </c>
      <c r="C9" s="97" t="s">
        <v>80</v>
      </c>
      <c r="D9" s="105">
        <v>202.5</v>
      </c>
      <c r="E9" s="97"/>
      <c r="F9" s="106"/>
      <c r="G9" s="110"/>
      <c r="H9" s="108"/>
      <c r="I9" s="109"/>
      <c r="J9" s="109"/>
      <c r="K9" s="109"/>
      <c r="L9" s="109"/>
      <c r="M9" s="109"/>
      <c r="N9" s="109"/>
      <c r="O9" s="109"/>
      <c r="P9" s="109"/>
    </row>
    <row r="10" spans="1:16" s="70" customFormat="1" ht="25.5">
      <c r="A10" s="93">
        <v>7</v>
      </c>
      <c r="B10" s="91" t="s">
        <v>135</v>
      </c>
      <c r="C10" s="97" t="s">
        <v>80</v>
      </c>
      <c r="D10" s="105">
        <v>12</v>
      </c>
      <c r="E10" s="97"/>
      <c r="F10" s="106"/>
      <c r="G10" s="110"/>
      <c r="H10" s="108"/>
      <c r="I10" s="109"/>
      <c r="J10" s="109"/>
      <c r="K10" s="109"/>
      <c r="L10" s="109"/>
      <c r="M10" s="109"/>
      <c r="N10" s="109"/>
      <c r="O10" s="109"/>
      <c r="P10" s="109"/>
    </row>
    <row r="11" spans="1:16" s="70" customFormat="1" ht="14.25">
      <c r="A11" s="93">
        <v>8</v>
      </c>
      <c r="B11" s="91" t="s">
        <v>133</v>
      </c>
      <c r="C11" s="97" t="s">
        <v>80</v>
      </c>
      <c r="D11" s="98">
        <v>4.5</v>
      </c>
      <c r="E11" s="97"/>
      <c r="F11" s="106"/>
      <c r="G11" s="110"/>
      <c r="H11" s="108"/>
      <c r="I11" s="109"/>
      <c r="J11" s="109"/>
      <c r="K11" s="109"/>
      <c r="L11" s="109"/>
      <c r="M11" s="109"/>
      <c r="N11" s="109"/>
      <c r="O11" s="109"/>
      <c r="P11" s="109"/>
    </row>
    <row r="12" spans="2:16" ht="12.75">
      <c r="B12"/>
      <c r="D12"/>
      <c r="E12" s="4"/>
      <c r="F12" s="4"/>
      <c r="G12" s="5"/>
      <c r="H12" s="5"/>
      <c r="I12" s="6"/>
      <c r="J12" s="64" t="s">
        <v>20</v>
      </c>
      <c r="K12" s="6"/>
      <c r="L12" s="6"/>
      <c r="M12" s="6"/>
      <c r="N12" s="6"/>
      <c r="O12" s="6"/>
      <c r="P12" s="112"/>
    </row>
    <row r="13" spans="1:7" s="9" customFormat="1" ht="14.25">
      <c r="A13" s="21" t="s">
        <v>21</v>
      </c>
      <c r="B13" s="22"/>
      <c r="C13" s="7"/>
      <c r="D13" s="7"/>
      <c r="E13" s="7"/>
      <c r="F13" s="7"/>
      <c r="G13" s="8"/>
    </row>
    <row r="14" spans="1:15" s="9" customFormat="1" ht="29.25" customHeight="1">
      <c r="A14" s="269" t="s">
        <v>481</v>
      </c>
      <c r="B14" s="269"/>
      <c r="C14" s="269"/>
      <c r="D14" s="269"/>
      <c r="E14" s="269"/>
      <c r="F14" s="269"/>
      <c r="G14" s="269"/>
      <c r="H14" s="269"/>
      <c r="I14" s="269"/>
      <c r="J14" s="269"/>
      <c r="K14" s="269"/>
      <c r="L14" s="269"/>
      <c r="M14" s="269"/>
      <c r="N14" s="269"/>
      <c r="O14" s="269"/>
    </row>
    <row r="15" spans="1:15" s="9" customFormat="1" ht="12" customHeight="1">
      <c r="A15" s="10"/>
      <c r="B15" s="23"/>
      <c r="C15" s="10"/>
      <c r="D15" s="10"/>
      <c r="E15" s="10"/>
      <c r="F15" s="10"/>
      <c r="G15" s="10"/>
      <c r="H15" s="10"/>
      <c r="I15" s="10"/>
      <c r="J15" s="10"/>
      <c r="K15" s="10"/>
      <c r="L15" s="10"/>
      <c r="M15" s="10"/>
      <c r="N15" s="10"/>
      <c r="O15" s="10"/>
    </row>
    <row r="16" spans="1:16" s="25" customFormat="1" ht="13.5" customHeight="1">
      <c r="A16" s="12"/>
      <c r="C16" s="14"/>
      <c r="D16" s="11"/>
      <c r="E16" s="11"/>
      <c r="F16" s="11"/>
      <c r="G16" s="12"/>
      <c r="H16" s="12"/>
      <c r="I16" s="13" t="s">
        <v>23</v>
      </c>
      <c r="J16" s="14"/>
      <c r="K16" s="11"/>
      <c r="L16" s="11"/>
      <c r="M16" s="12"/>
      <c r="N16" s="12"/>
      <c r="O16" s="12"/>
      <c r="P16" s="63"/>
    </row>
    <row r="17" spans="1:16" s="25" customFormat="1" ht="12.75">
      <c r="A17" s="12"/>
      <c r="B17" s="24" t="s">
        <v>22</v>
      </c>
      <c r="C17" s="14"/>
      <c r="D17" s="11"/>
      <c r="E17" s="11"/>
      <c r="F17" s="11"/>
      <c r="G17" s="12"/>
      <c r="H17" s="12"/>
      <c r="I17" s="15" t="s">
        <v>24</v>
      </c>
      <c r="J17" s="12"/>
      <c r="K17" s="12"/>
      <c r="L17" s="16"/>
      <c r="M17" s="12"/>
      <c r="N17" s="12"/>
      <c r="O17" s="12"/>
      <c r="P17" s="63"/>
    </row>
    <row r="18" spans="1:16" s="25" customFormat="1" ht="12.75">
      <c r="A18" s="12"/>
      <c r="B18" s="24"/>
      <c r="C18" s="14"/>
      <c r="D18" s="11"/>
      <c r="E18" s="11"/>
      <c r="F18" s="11"/>
      <c r="G18" s="12"/>
      <c r="H18" s="12"/>
      <c r="I18" s="15"/>
      <c r="J18" s="12"/>
      <c r="K18" s="12"/>
      <c r="L18" s="16"/>
      <c r="M18" s="12"/>
      <c r="N18" s="12"/>
      <c r="O18" s="12"/>
      <c r="P18" s="63"/>
    </row>
    <row r="19" spans="1:16" s="25" customFormat="1" ht="12.75">
      <c r="A19" s="12"/>
      <c r="B19" s="16" t="s">
        <v>138</v>
      </c>
      <c r="C19" s="14"/>
      <c r="D19" s="240"/>
      <c r="E19" s="11"/>
      <c r="F19" s="11"/>
      <c r="G19" s="12"/>
      <c r="H19" s="12"/>
      <c r="I19" s="16" t="s">
        <v>138</v>
      </c>
      <c r="J19" s="12"/>
      <c r="K19" s="12"/>
      <c r="L19" s="12"/>
      <c r="M19" s="12"/>
      <c r="N19" s="12"/>
      <c r="O19" s="12"/>
      <c r="P19" s="63"/>
    </row>
  </sheetData>
  <sheetProtection/>
  <mergeCells count="3">
    <mergeCell ref="E2:I2"/>
    <mergeCell ref="K2:O2"/>
    <mergeCell ref="A14:O14"/>
  </mergeCells>
  <printOptions/>
  <pageMargins left="0.4330708661417323" right="0.3937007874015748" top="0.7480314960629921" bottom="0.7480314960629921" header="0.31496062992125984" footer="0.31496062992125984"/>
  <pageSetup horizontalDpi="600" verticalDpi="600" orientation="landscape" paperSize="9" scale="60" r:id="rId1"/>
  <headerFooter>
    <oddFooter>&amp;CLapa &amp;P no &amp;N</oddFooter>
  </headerFooter>
</worksheet>
</file>

<file path=xl/worksheets/sheet9.xml><?xml version="1.0" encoding="utf-8"?>
<worksheet xmlns="http://schemas.openxmlformats.org/spreadsheetml/2006/main" xmlns:r="http://schemas.openxmlformats.org/officeDocument/2006/relationships">
  <dimension ref="A1:IC47"/>
  <sheetViews>
    <sheetView zoomScalePageLayoutView="0" workbookViewId="0" topLeftCell="A1">
      <selection activeCell="A1" sqref="A1"/>
    </sheetView>
  </sheetViews>
  <sheetFormatPr defaultColWidth="9.140625" defaultRowHeight="12.75"/>
  <cols>
    <col min="1" max="1" width="9.00390625" style="0" customWidth="1"/>
    <col min="2" max="2" width="65.00390625" style="2" customWidth="1"/>
    <col min="3" max="3" width="11.57421875" style="0" customWidth="1"/>
    <col min="4" max="4" width="9.140625" style="1" customWidth="1"/>
    <col min="5" max="14" width="10.7109375" style="0" customWidth="1"/>
    <col min="15" max="15" width="14.7109375" style="0" customWidth="1"/>
    <col min="16" max="16" width="17.7109375" style="0" customWidth="1"/>
  </cols>
  <sheetData>
    <row r="1" spans="1:15" s="31" customFormat="1" ht="15">
      <c r="A1" s="69" t="s">
        <v>501</v>
      </c>
      <c r="B1" s="30" t="s">
        <v>43</v>
      </c>
      <c r="C1" s="29"/>
      <c r="D1" s="29"/>
      <c r="O1" s="29"/>
    </row>
    <row r="2" spans="1:16" s="31" customFormat="1" ht="15">
      <c r="A2" s="30"/>
      <c r="B2" s="30" t="s">
        <v>154</v>
      </c>
      <c r="C2" s="29"/>
      <c r="D2" s="29"/>
      <c r="E2" s="270" t="s">
        <v>16</v>
      </c>
      <c r="F2" s="271"/>
      <c r="G2" s="271"/>
      <c r="H2" s="271"/>
      <c r="I2" s="271"/>
      <c r="J2" s="65"/>
      <c r="K2" s="270" t="s">
        <v>17</v>
      </c>
      <c r="L2" s="272"/>
      <c r="M2" s="272"/>
      <c r="N2" s="272"/>
      <c r="O2" s="273"/>
      <c r="P2" s="29"/>
    </row>
    <row r="3" spans="1:16" ht="60" customHeight="1">
      <c r="A3" s="20" t="s">
        <v>0</v>
      </c>
      <c r="B3" s="68" t="s">
        <v>8</v>
      </c>
      <c r="C3" s="67" t="s">
        <v>1</v>
      </c>
      <c r="D3" s="66" t="s">
        <v>4</v>
      </c>
      <c r="E3" s="18" t="s">
        <v>18</v>
      </c>
      <c r="F3" s="18" t="s">
        <v>35</v>
      </c>
      <c r="G3" s="19" t="s">
        <v>36</v>
      </c>
      <c r="H3" s="19" t="s">
        <v>37</v>
      </c>
      <c r="I3" s="19" t="s">
        <v>38</v>
      </c>
      <c r="J3" s="19" t="s">
        <v>39</v>
      </c>
      <c r="K3" s="19" t="s">
        <v>19</v>
      </c>
      <c r="L3" s="19" t="s">
        <v>36</v>
      </c>
      <c r="M3" s="19" t="s">
        <v>37</v>
      </c>
      <c r="N3" s="19" t="s">
        <v>40</v>
      </c>
      <c r="O3" s="19" t="s">
        <v>41</v>
      </c>
      <c r="P3" s="20" t="s">
        <v>7</v>
      </c>
    </row>
    <row r="4" spans="1:237" s="79" customFormat="1" ht="25.5">
      <c r="A4" s="73">
        <v>1</v>
      </c>
      <c r="B4" s="74" t="s">
        <v>48</v>
      </c>
      <c r="C4" s="75" t="s">
        <v>2</v>
      </c>
      <c r="D4" s="76">
        <v>11.8</v>
      </c>
      <c r="E4" s="146"/>
      <c r="F4" s="106"/>
      <c r="G4" s="110"/>
      <c r="H4" s="108"/>
      <c r="I4" s="106"/>
      <c r="J4" s="106"/>
      <c r="K4" s="106"/>
      <c r="L4" s="106"/>
      <c r="M4" s="106"/>
      <c r="N4" s="108"/>
      <c r="O4" s="154"/>
      <c r="P4" s="155"/>
      <c r="R4" s="120"/>
      <c r="S4" s="78"/>
      <c r="T4" s="119"/>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row>
    <row r="5" spans="1:237" s="79" customFormat="1" ht="25.5">
      <c r="A5" s="73">
        <v>2</v>
      </c>
      <c r="B5" s="74" t="s">
        <v>49</v>
      </c>
      <c r="C5" s="75" t="s">
        <v>2</v>
      </c>
      <c r="D5" s="76">
        <v>28.4</v>
      </c>
      <c r="E5" s="146"/>
      <c r="F5" s="106"/>
      <c r="G5" s="110"/>
      <c r="H5" s="108"/>
      <c r="I5" s="106"/>
      <c r="J5" s="106"/>
      <c r="K5" s="106"/>
      <c r="L5" s="106"/>
      <c r="M5" s="106"/>
      <c r="N5" s="108"/>
      <c r="O5" s="154"/>
      <c r="P5" s="106"/>
      <c r="Q5" s="78"/>
      <c r="R5" s="120"/>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row>
    <row r="6" spans="1:237" s="79" customFormat="1" ht="25.5">
      <c r="A6" s="73">
        <v>3</v>
      </c>
      <c r="B6" s="74" t="s">
        <v>50</v>
      </c>
      <c r="C6" s="75" t="s">
        <v>2</v>
      </c>
      <c r="D6" s="76">
        <v>73</v>
      </c>
      <c r="E6" s="146"/>
      <c r="F6" s="106"/>
      <c r="G6" s="110"/>
      <c r="H6" s="108"/>
      <c r="I6" s="106"/>
      <c r="J6" s="106"/>
      <c r="K6" s="106"/>
      <c r="L6" s="106"/>
      <c r="M6" s="106"/>
      <c r="N6" s="108"/>
      <c r="O6" s="154"/>
      <c r="P6" s="106"/>
      <c r="Q6" s="78"/>
      <c r="R6" s="120"/>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row>
    <row r="7" spans="1:237" s="79" customFormat="1" ht="25.5">
      <c r="A7" s="73">
        <v>4</v>
      </c>
      <c r="B7" s="74" t="s">
        <v>159</v>
      </c>
      <c r="C7" s="75" t="s">
        <v>2</v>
      </c>
      <c r="D7" s="76">
        <v>70</v>
      </c>
      <c r="E7" s="146"/>
      <c r="F7" s="106"/>
      <c r="G7" s="110"/>
      <c r="H7" s="108"/>
      <c r="I7" s="106"/>
      <c r="J7" s="106"/>
      <c r="K7" s="106"/>
      <c r="L7" s="106"/>
      <c r="M7" s="106"/>
      <c r="N7" s="108"/>
      <c r="O7" s="154"/>
      <c r="P7" s="106"/>
      <c r="Q7" s="239"/>
      <c r="R7" s="120"/>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row>
    <row r="8" spans="1:237" s="79" customFormat="1" ht="25.5">
      <c r="A8" s="73">
        <v>5</v>
      </c>
      <c r="B8" s="74" t="s">
        <v>160</v>
      </c>
      <c r="C8" s="75" t="s">
        <v>2</v>
      </c>
      <c r="D8" s="76">
        <v>19.8</v>
      </c>
      <c r="E8" s="146"/>
      <c r="F8" s="106"/>
      <c r="G8" s="110"/>
      <c r="H8" s="108"/>
      <c r="I8" s="106"/>
      <c r="J8" s="106"/>
      <c r="K8" s="106"/>
      <c r="L8" s="106"/>
      <c r="M8" s="106"/>
      <c r="N8" s="108"/>
      <c r="O8" s="154"/>
      <c r="P8" s="106"/>
      <c r="Q8" s="78"/>
      <c r="R8" s="120"/>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row>
    <row r="9" spans="1:237" s="79" customFormat="1" ht="38.25" customHeight="1">
      <c r="A9" s="73">
        <v>6</v>
      </c>
      <c r="B9" s="74" t="s">
        <v>52</v>
      </c>
      <c r="C9" s="75" t="s">
        <v>2</v>
      </c>
      <c r="D9" s="76">
        <v>39.9</v>
      </c>
      <c r="E9" s="146"/>
      <c r="F9" s="106"/>
      <c r="G9" s="110"/>
      <c r="H9" s="108"/>
      <c r="I9" s="106"/>
      <c r="J9" s="106"/>
      <c r="K9" s="106"/>
      <c r="L9" s="106"/>
      <c r="M9" s="106"/>
      <c r="N9" s="108"/>
      <c r="O9" s="154"/>
      <c r="P9" s="106"/>
      <c r="Q9" s="78"/>
      <c r="R9" s="120"/>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row>
    <row r="10" spans="1:237" s="79" customFormat="1" ht="38.25" customHeight="1">
      <c r="A10" s="73">
        <v>7</v>
      </c>
      <c r="B10" s="74" t="s">
        <v>53</v>
      </c>
      <c r="C10" s="75" t="s">
        <v>2</v>
      </c>
      <c r="D10" s="76">
        <v>39.7</v>
      </c>
      <c r="E10" s="146"/>
      <c r="F10" s="106"/>
      <c r="G10" s="110"/>
      <c r="H10" s="108"/>
      <c r="I10" s="106"/>
      <c r="J10" s="106"/>
      <c r="K10" s="106"/>
      <c r="L10" s="106"/>
      <c r="M10" s="106"/>
      <c r="N10" s="108"/>
      <c r="O10" s="154"/>
      <c r="P10" s="106"/>
      <c r="Q10" s="78"/>
      <c r="R10" s="120"/>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row>
    <row r="11" spans="1:237" s="79" customFormat="1" ht="38.25" customHeight="1">
      <c r="A11" s="73">
        <v>8</v>
      </c>
      <c r="B11" s="74" t="s">
        <v>54</v>
      </c>
      <c r="C11" s="75" t="s">
        <v>2</v>
      </c>
      <c r="D11" s="76">
        <v>7.9</v>
      </c>
      <c r="E11" s="146"/>
      <c r="F11" s="106"/>
      <c r="G11" s="110"/>
      <c r="H11" s="108"/>
      <c r="I11" s="106"/>
      <c r="J11" s="106"/>
      <c r="K11" s="106"/>
      <c r="L11" s="106"/>
      <c r="M11" s="106"/>
      <c r="N11" s="108"/>
      <c r="O11" s="154"/>
      <c r="P11" s="106"/>
      <c r="Q11" s="78"/>
      <c r="R11" s="120"/>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row>
    <row r="12" spans="1:237" s="79" customFormat="1" ht="44.25" customHeight="1">
      <c r="A12" s="73">
        <v>9</v>
      </c>
      <c r="B12" s="82" t="s">
        <v>58</v>
      </c>
      <c r="C12" s="75" t="s">
        <v>56</v>
      </c>
      <c r="D12" s="81">
        <v>2</v>
      </c>
      <c r="E12" s="146"/>
      <c r="F12" s="106"/>
      <c r="G12" s="110"/>
      <c r="H12" s="108"/>
      <c r="I12" s="106"/>
      <c r="J12" s="106"/>
      <c r="K12" s="106"/>
      <c r="L12" s="106"/>
      <c r="M12" s="106"/>
      <c r="N12" s="106"/>
      <c r="O12" s="156"/>
      <c r="P12" s="106"/>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row>
    <row r="13" spans="1:16" s="70" customFormat="1" ht="43.5" customHeight="1">
      <c r="A13" s="73">
        <v>10</v>
      </c>
      <c r="B13" s="82" t="s">
        <v>59</v>
      </c>
      <c r="C13" s="75" t="s">
        <v>56</v>
      </c>
      <c r="D13" s="81">
        <v>2</v>
      </c>
      <c r="E13" s="146"/>
      <c r="F13" s="109"/>
      <c r="G13" s="110"/>
      <c r="H13" s="108"/>
      <c r="I13" s="109"/>
      <c r="J13" s="109"/>
      <c r="K13" s="109"/>
      <c r="L13" s="109"/>
      <c r="M13" s="109"/>
      <c r="N13" s="109"/>
      <c r="O13" s="109"/>
      <c r="P13" s="109"/>
    </row>
    <row r="14" spans="1:16" s="70" customFormat="1" ht="38.25">
      <c r="A14" s="73">
        <v>11</v>
      </c>
      <c r="B14" s="82" t="s">
        <v>60</v>
      </c>
      <c r="C14" s="75" t="s">
        <v>56</v>
      </c>
      <c r="D14" s="83">
        <v>4</v>
      </c>
      <c r="E14" s="146"/>
      <c r="F14" s="109"/>
      <c r="G14" s="110"/>
      <c r="H14" s="108"/>
      <c r="I14" s="109"/>
      <c r="J14" s="109"/>
      <c r="K14" s="109"/>
      <c r="L14" s="109"/>
      <c r="M14" s="109"/>
      <c r="N14" s="109"/>
      <c r="O14" s="109"/>
      <c r="P14" s="109"/>
    </row>
    <row r="15" spans="1:16" s="70" customFormat="1" ht="38.25">
      <c r="A15" s="73">
        <v>12</v>
      </c>
      <c r="B15" s="82" t="s">
        <v>61</v>
      </c>
      <c r="C15" s="75" t="s">
        <v>56</v>
      </c>
      <c r="D15" s="83">
        <v>5</v>
      </c>
      <c r="E15" s="147"/>
      <c r="F15" s="109"/>
      <c r="G15" s="110"/>
      <c r="H15" s="108"/>
      <c r="I15" s="109"/>
      <c r="J15" s="109"/>
      <c r="K15" s="109"/>
      <c r="L15" s="109"/>
      <c r="M15" s="109"/>
      <c r="N15" s="109"/>
      <c r="O15" s="109"/>
      <c r="P15" s="109"/>
    </row>
    <row r="16" spans="1:16" s="70" customFormat="1" ht="25.5">
      <c r="A16" s="73">
        <v>13</v>
      </c>
      <c r="B16" s="82" t="s">
        <v>62</v>
      </c>
      <c r="C16" s="75" t="s">
        <v>56</v>
      </c>
      <c r="D16" s="83">
        <v>4</v>
      </c>
      <c r="E16" s="147"/>
      <c r="F16" s="109"/>
      <c r="G16" s="110"/>
      <c r="H16" s="108"/>
      <c r="I16" s="109"/>
      <c r="J16" s="109"/>
      <c r="K16" s="109"/>
      <c r="L16" s="109"/>
      <c r="M16" s="109"/>
      <c r="N16" s="109"/>
      <c r="O16" s="109"/>
      <c r="P16" s="109"/>
    </row>
    <row r="17" spans="1:16" s="70" customFormat="1" ht="25.5">
      <c r="A17" s="73">
        <v>14</v>
      </c>
      <c r="B17" s="82" t="s">
        <v>63</v>
      </c>
      <c r="C17" s="75" t="s">
        <v>56</v>
      </c>
      <c r="D17" s="83">
        <v>5</v>
      </c>
      <c r="E17" s="147"/>
      <c r="F17" s="109"/>
      <c r="G17" s="110"/>
      <c r="H17" s="108"/>
      <c r="I17" s="109"/>
      <c r="J17" s="109"/>
      <c r="K17" s="109"/>
      <c r="L17" s="109"/>
      <c r="M17" s="109"/>
      <c r="N17" s="109"/>
      <c r="O17" s="109"/>
      <c r="P17" s="109"/>
    </row>
    <row r="18" spans="1:16" s="70" customFormat="1" ht="12.75">
      <c r="A18" s="73">
        <v>15</v>
      </c>
      <c r="B18" s="85" t="s">
        <v>65</v>
      </c>
      <c r="C18" s="86" t="s">
        <v>14</v>
      </c>
      <c r="D18" s="87">
        <v>10</v>
      </c>
      <c r="E18" s="148"/>
      <c r="F18" s="109"/>
      <c r="G18" s="110"/>
      <c r="H18" s="108"/>
      <c r="I18" s="109"/>
      <c r="J18" s="109"/>
      <c r="K18" s="109"/>
      <c r="L18" s="109"/>
      <c r="M18" s="109"/>
      <c r="N18" s="109"/>
      <c r="O18" s="109"/>
      <c r="P18" s="109"/>
    </row>
    <row r="19" spans="1:16" s="70" customFormat="1" ht="12.75">
      <c r="A19" s="73">
        <v>16</v>
      </c>
      <c r="B19" s="85" t="s">
        <v>161</v>
      </c>
      <c r="C19" s="75" t="s">
        <v>5</v>
      </c>
      <c r="D19" s="87">
        <v>1</v>
      </c>
      <c r="E19" s="109"/>
      <c r="F19" s="109"/>
      <c r="G19" s="110"/>
      <c r="H19" s="108"/>
      <c r="I19" s="109"/>
      <c r="J19" s="109"/>
      <c r="K19" s="109"/>
      <c r="L19" s="109"/>
      <c r="M19" s="109"/>
      <c r="N19" s="109"/>
      <c r="O19" s="109"/>
      <c r="P19" s="17" t="s">
        <v>162</v>
      </c>
    </row>
    <row r="20" spans="1:16" s="78" customFormat="1" ht="38.25">
      <c r="A20" s="73">
        <v>17</v>
      </c>
      <c r="B20" s="91" t="s">
        <v>163</v>
      </c>
      <c r="C20" s="75" t="s">
        <v>5</v>
      </c>
      <c r="D20" s="92">
        <v>18</v>
      </c>
      <c r="E20" s="137"/>
      <c r="F20" s="106"/>
      <c r="G20" s="110"/>
      <c r="H20" s="108"/>
      <c r="I20" s="106"/>
      <c r="J20" s="106"/>
      <c r="K20" s="106"/>
      <c r="L20" s="106"/>
      <c r="M20" s="106"/>
      <c r="N20" s="106"/>
      <c r="O20" s="106"/>
      <c r="P20" s="106"/>
    </row>
    <row r="21" spans="1:16" s="78" customFormat="1" ht="38.25">
      <c r="A21" s="73">
        <v>18</v>
      </c>
      <c r="B21" s="91" t="s">
        <v>69</v>
      </c>
      <c r="C21" s="75" t="s">
        <v>5</v>
      </c>
      <c r="D21" s="92">
        <v>33</v>
      </c>
      <c r="E21" s="146"/>
      <c r="F21" s="106"/>
      <c r="G21" s="110"/>
      <c r="H21" s="108"/>
      <c r="I21" s="106"/>
      <c r="J21" s="106"/>
      <c r="K21" s="106"/>
      <c r="L21" s="106"/>
      <c r="M21" s="106"/>
      <c r="N21" s="106"/>
      <c r="O21" s="106"/>
      <c r="P21" s="106"/>
    </row>
    <row r="22" spans="1:16" s="78" customFormat="1" ht="25.5">
      <c r="A22" s="97">
        <v>19</v>
      </c>
      <c r="B22" s="85" t="s">
        <v>164</v>
      </c>
      <c r="C22" s="86" t="s">
        <v>2</v>
      </c>
      <c r="D22" s="89">
        <v>3</v>
      </c>
      <c r="E22" s="146"/>
      <c r="F22" s="106"/>
      <c r="G22" s="110"/>
      <c r="H22" s="108"/>
      <c r="I22" s="106"/>
      <c r="J22" s="106"/>
      <c r="K22" s="106"/>
      <c r="L22" s="106"/>
      <c r="M22" s="106"/>
      <c r="N22" s="106"/>
      <c r="O22" s="106"/>
      <c r="P22" s="106"/>
    </row>
    <row r="23" spans="1:16" s="78" customFormat="1" ht="25.5">
      <c r="A23" s="73">
        <v>20</v>
      </c>
      <c r="B23" s="91" t="s">
        <v>165</v>
      </c>
      <c r="C23" s="101" t="s">
        <v>2</v>
      </c>
      <c r="D23" s="121">
        <v>18</v>
      </c>
      <c r="E23" s="146"/>
      <c r="F23" s="106"/>
      <c r="G23" s="110"/>
      <c r="H23" s="108"/>
      <c r="I23" s="106"/>
      <c r="J23" s="106"/>
      <c r="K23" s="106"/>
      <c r="L23" s="106"/>
      <c r="M23" s="106"/>
      <c r="N23" s="106"/>
      <c r="O23" s="106"/>
      <c r="P23" s="106"/>
    </row>
    <row r="24" spans="1:16" s="78" customFormat="1" ht="25.5">
      <c r="A24" s="97">
        <v>21</v>
      </c>
      <c r="B24" s="91" t="s">
        <v>145</v>
      </c>
      <c r="C24" s="101" t="s">
        <v>56</v>
      </c>
      <c r="D24" s="121">
        <v>1</v>
      </c>
      <c r="E24" s="146"/>
      <c r="F24" s="106"/>
      <c r="G24" s="110"/>
      <c r="H24" s="108"/>
      <c r="I24" s="106"/>
      <c r="J24" s="106"/>
      <c r="K24" s="106"/>
      <c r="L24" s="106"/>
      <c r="M24" s="106"/>
      <c r="N24" s="106"/>
      <c r="O24" s="106"/>
      <c r="P24" s="106"/>
    </row>
    <row r="25" spans="1:16" s="78" customFormat="1" ht="25.5">
      <c r="A25" s="73">
        <v>22</v>
      </c>
      <c r="B25" s="91" t="s">
        <v>147</v>
      </c>
      <c r="C25" s="93" t="s">
        <v>2</v>
      </c>
      <c r="D25" s="94">
        <v>203</v>
      </c>
      <c r="E25" s="149"/>
      <c r="F25" s="106"/>
      <c r="G25" s="110"/>
      <c r="H25" s="108"/>
      <c r="I25" s="106"/>
      <c r="J25" s="106"/>
      <c r="K25" s="106"/>
      <c r="L25" s="106"/>
      <c r="M25" s="106"/>
      <c r="N25" s="106"/>
      <c r="O25" s="106"/>
      <c r="P25" s="106"/>
    </row>
    <row r="26" spans="1:16" s="78" customFormat="1" ht="25.5">
      <c r="A26" s="97">
        <v>23</v>
      </c>
      <c r="B26" s="91" t="s">
        <v>166</v>
      </c>
      <c r="C26" s="93" t="s">
        <v>2</v>
      </c>
      <c r="D26" s="94">
        <v>290.5</v>
      </c>
      <c r="E26" s="149"/>
      <c r="F26" s="106"/>
      <c r="G26" s="110"/>
      <c r="H26" s="108"/>
      <c r="I26" s="106"/>
      <c r="J26" s="106"/>
      <c r="K26" s="106"/>
      <c r="L26" s="106"/>
      <c r="M26" s="106"/>
      <c r="N26" s="106"/>
      <c r="O26" s="106"/>
      <c r="P26" s="106"/>
    </row>
    <row r="27" spans="1:16" s="78" customFormat="1" ht="15.75">
      <c r="A27" s="73"/>
      <c r="B27" s="122" t="s">
        <v>167</v>
      </c>
      <c r="C27" s="123"/>
      <c r="D27" s="124"/>
      <c r="E27" s="150"/>
      <c r="F27" s="106"/>
      <c r="G27" s="110"/>
      <c r="H27" s="108"/>
      <c r="I27" s="106"/>
      <c r="J27" s="106"/>
      <c r="K27" s="106"/>
      <c r="L27" s="106"/>
      <c r="M27" s="106"/>
      <c r="N27" s="106"/>
      <c r="O27" s="106"/>
      <c r="P27" s="106"/>
    </row>
    <row r="28" spans="1:16" s="78" customFormat="1" ht="12.75">
      <c r="A28" s="73">
        <v>24</v>
      </c>
      <c r="B28" s="82" t="s">
        <v>168</v>
      </c>
      <c r="C28" s="123" t="s">
        <v>5</v>
      </c>
      <c r="D28" s="124">
        <v>1</v>
      </c>
      <c r="F28" s="106"/>
      <c r="G28" s="110"/>
      <c r="H28" s="108"/>
      <c r="I28" s="106"/>
      <c r="J28" s="106"/>
      <c r="K28" s="106"/>
      <c r="L28" s="106"/>
      <c r="M28" s="106"/>
      <c r="N28" s="157"/>
      <c r="O28" s="106"/>
      <c r="P28" s="17" t="s">
        <v>162</v>
      </c>
    </row>
    <row r="29" spans="1:16" s="78" customFormat="1" ht="15.75">
      <c r="A29" s="73">
        <v>25</v>
      </c>
      <c r="B29" s="82" t="s">
        <v>169</v>
      </c>
      <c r="C29" s="123" t="s">
        <v>5</v>
      </c>
      <c r="D29" s="124">
        <v>1</v>
      </c>
      <c r="E29" s="150"/>
      <c r="F29" s="106"/>
      <c r="G29" s="110"/>
      <c r="H29" s="108"/>
      <c r="I29" s="106"/>
      <c r="J29" s="106"/>
      <c r="K29" s="106"/>
      <c r="L29" s="106"/>
      <c r="M29" s="106"/>
      <c r="N29" s="106"/>
      <c r="O29" s="106"/>
      <c r="P29" s="106"/>
    </row>
    <row r="30" spans="1:16" s="78" customFormat="1" ht="15" customHeight="1">
      <c r="A30" s="73">
        <v>26</v>
      </c>
      <c r="B30" s="82" t="s">
        <v>170</v>
      </c>
      <c r="C30" s="125" t="s">
        <v>2</v>
      </c>
      <c r="D30" s="76">
        <v>0.3</v>
      </c>
      <c r="E30" s="150"/>
      <c r="F30" s="106"/>
      <c r="G30" s="110"/>
      <c r="H30" s="108"/>
      <c r="I30" s="106"/>
      <c r="J30" s="106"/>
      <c r="K30" s="106"/>
      <c r="L30" s="106"/>
      <c r="M30" s="106"/>
      <c r="N30" s="106"/>
      <c r="O30" s="106"/>
      <c r="P30" s="106"/>
    </row>
    <row r="31" spans="1:16" s="78" customFormat="1" ht="15.75">
      <c r="A31" s="73">
        <v>27</v>
      </c>
      <c r="B31" s="85" t="s">
        <v>171</v>
      </c>
      <c r="C31" s="75" t="s">
        <v>5</v>
      </c>
      <c r="D31" s="124">
        <v>1</v>
      </c>
      <c r="E31" s="150"/>
      <c r="F31" s="106"/>
      <c r="G31" s="110"/>
      <c r="H31" s="108"/>
      <c r="I31" s="106"/>
      <c r="J31" s="106"/>
      <c r="K31" s="106"/>
      <c r="L31" s="106"/>
      <c r="M31" s="106"/>
      <c r="N31" s="106"/>
      <c r="O31" s="106"/>
      <c r="P31" s="106"/>
    </row>
    <row r="32" spans="1:23" s="70" customFormat="1" ht="17.25" customHeight="1">
      <c r="A32" s="274" t="s">
        <v>74</v>
      </c>
      <c r="B32" s="280"/>
      <c r="C32" s="280"/>
      <c r="D32" s="280"/>
      <c r="E32" s="280"/>
      <c r="F32" s="109"/>
      <c r="G32" s="110"/>
      <c r="H32" s="108"/>
      <c r="I32" s="109"/>
      <c r="J32" s="109"/>
      <c r="K32" s="109"/>
      <c r="L32" s="109"/>
      <c r="M32" s="109"/>
      <c r="N32" s="109"/>
      <c r="O32" s="126"/>
      <c r="P32" s="126"/>
      <c r="Q32" s="114"/>
      <c r="R32" s="114"/>
      <c r="S32" s="114"/>
      <c r="T32" s="114"/>
      <c r="U32" s="114"/>
      <c r="V32" s="114"/>
      <c r="W32" s="114"/>
    </row>
    <row r="33" spans="1:22" s="70" customFormat="1" ht="26.25" customHeight="1">
      <c r="A33" s="93">
        <v>1</v>
      </c>
      <c r="B33" s="91" t="s">
        <v>148</v>
      </c>
      <c r="C33" s="97" t="s">
        <v>76</v>
      </c>
      <c r="D33" s="98">
        <v>1043</v>
      </c>
      <c r="E33" s="151"/>
      <c r="F33" s="109"/>
      <c r="G33" s="110"/>
      <c r="H33" s="108"/>
      <c r="I33" s="109"/>
      <c r="J33" s="109"/>
      <c r="K33" s="109"/>
      <c r="L33" s="109"/>
      <c r="M33" s="109"/>
      <c r="N33" s="109"/>
      <c r="O33" s="109"/>
      <c r="P33" s="127"/>
      <c r="T33" s="116"/>
      <c r="V33" s="116"/>
    </row>
    <row r="34" spans="1:22" s="70" customFormat="1" ht="38.25">
      <c r="A34" s="93">
        <v>2</v>
      </c>
      <c r="B34" s="91" t="s">
        <v>482</v>
      </c>
      <c r="C34" s="97" t="s">
        <v>76</v>
      </c>
      <c r="D34" s="105">
        <f>D33-D35-D38</f>
        <v>595</v>
      </c>
      <c r="E34" s="152"/>
      <c r="F34" s="109"/>
      <c r="G34" s="110"/>
      <c r="H34" s="108"/>
      <c r="I34" s="109"/>
      <c r="J34" s="109"/>
      <c r="K34" s="109"/>
      <c r="L34" s="109"/>
      <c r="M34" s="109"/>
      <c r="N34" s="109"/>
      <c r="O34" s="109"/>
      <c r="P34" s="127"/>
      <c r="T34" s="116"/>
      <c r="V34" s="116"/>
    </row>
    <row r="35" spans="1:16" s="70" customFormat="1" ht="25.5">
      <c r="A35" s="93">
        <v>3</v>
      </c>
      <c r="B35" s="91" t="s">
        <v>77</v>
      </c>
      <c r="C35" s="97" t="s">
        <v>76</v>
      </c>
      <c r="D35" s="98">
        <v>278</v>
      </c>
      <c r="E35" s="152"/>
      <c r="F35" s="109"/>
      <c r="G35" s="110"/>
      <c r="H35" s="108"/>
      <c r="I35" s="109"/>
      <c r="J35" s="109"/>
      <c r="K35" s="109"/>
      <c r="L35" s="109"/>
      <c r="M35" s="109"/>
      <c r="N35" s="109"/>
      <c r="O35" s="109"/>
      <c r="P35" s="109"/>
    </row>
    <row r="36" spans="1:16" s="70" customFormat="1" ht="38.25">
      <c r="A36" s="93">
        <v>4</v>
      </c>
      <c r="B36" s="91" t="s">
        <v>78</v>
      </c>
      <c r="C36" s="97" t="s">
        <v>2</v>
      </c>
      <c r="D36" s="98">
        <v>238.80000000000004</v>
      </c>
      <c r="E36" s="152"/>
      <c r="F36" s="109"/>
      <c r="G36" s="110"/>
      <c r="H36" s="108"/>
      <c r="I36" s="109"/>
      <c r="J36" s="109"/>
      <c r="K36" s="109"/>
      <c r="L36" s="109"/>
      <c r="M36" s="109"/>
      <c r="N36" s="109"/>
      <c r="O36" s="127"/>
      <c r="P36" s="109"/>
    </row>
    <row r="37" spans="1:18" s="70" customFormat="1" ht="25.5">
      <c r="A37" s="93">
        <v>5</v>
      </c>
      <c r="B37" s="91" t="s">
        <v>79</v>
      </c>
      <c r="C37" s="97" t="s">
        <v>80</v>
      </c>
      <c r="D37" s="98">
        <v>40</v>
      </c>
      <c r="E37" s="152"/>
      <c r="F37" s="109"/>
      <c r="G37" s="110"/>
      <c r="H37" s="108"/>
      <c r="I37" s="109"/>
      <c r="J37" s="109"/>
      <c r="K37" s="109"/>
      <c r="L37" s="109"/>
      <c r="M37" s="109"/>
      <c r="N37" s="109"/>
      <c r="O37" s="109"/>
      <c r="P37" s="109"/>
      <c r="R37" s="114"/>
    </row>
    <row r="38" spans="1:18" s="70" customFormat="1" ht="25.5">
      <c r="A38" s="93">
        <v>6</v>
      </c>
      <c r="B38" s="186" t="s">
        <v>484</v>
      </c>
      <c r="C38" s="97" t="s">
        <v>76</v>
      </c>
      <c r="D38" s="98">
        <v>170</v>
      </c>
      <c r="E38" s="152"/>
      <c r="F38" s="109"/>
      <c r="G38" s="110"/>
      <c r="H38" s="108"/>
      <c r="I38" s="109"/>
      <c r="J38" s="109"/>
      <c r="K38" s="109"/>
      <c r="L38" s="109"/>
      <c r="M38" s="109"/>
      <c r="N38" s="109"/>
      <c r="O38" s="109"/>
      <c r="P38" s="109"/>
      <c r="R38" s="114"/>
    </row>
    <row r="39" spans="1:16" s="70" customFormat="1" ht="15" customHeight="1">
      <c r="A39" s="93">
        <v>7</v>
      </c>
      <c r="B39" s="91" t="s">
        <v>81</v>
      </c>
      <c r="C39" s="97" t="s">
        <v>2</v>
      </c>
      <c r="D39" s="98">
        <v>290.5</v>
      </c>
      <c r="E39" s="152"/>
      <c r="F39" s="109"/>
      <c r="G39" s="110"/>
      <c r="H39" s="108"/>
      <c r="I39" s="109"/>
      <c r="J39" s="109"/>
      <c r="K39" s="109"/>
      <c r="L39" s="109"/>
      <c r="M39" s="109"/>
      <c r="N39" s="109"/>
      <c r="O39" s="109"/>
      <c r="P39" s="109"/>
    </row>
    <row r="40" spans="2:16" ht="12.75">
      <c r="B40"/>
      <c r="D40"/>
      <c r="E40" s="4"/>
      <c r="F40" s="4"/>
      <c r="G40" s="5"/>
      <c r="H40" s="5"/>
      <c r="I40" s="26"/>
      <c r="J40" s="27" t="s">
        <v>20</v>
      </c>
      <c r="K40" s="111"/>
      <c r="L40" s="111"/>
      <c r="M40" s="111"/>
      <c r="N40" s="111"/>
      <c r="O40" s="111"/>
      <c r="P40" s="153"/>
    </row>
    <row r="41" spans="1:7" s="9" customFormat="1" ht="14.25">
      <c r="A41" s="21" t="s">
        <v>21</v>
      </c>
      <c r="B41" s="22"/>
      <c r="C41" s="7"/>
      <c r="D41" s="7"/>
      <c r="E41" s="7"/>
      <c r="F41" s="7"/>
      <c r="G41" s="8"/>
    </row>
    <row r="42" spans="1:15" s="9" customFormat="1" ht="29.25" customHeight="1">
      <c r="A42" s="269" t="s">
        <v>481</v>
      </c>
      <c r="B42" s="269"/>
      <c r="C42" s="269"/>
      <c r="D42" s="269"/>
      <c r="E42" s="269"/>
      <c r="F42" s="269"/>
      <c r="G42" s="269"/>
      <c r="H42" s="269"/>
      <c r="I42" s="269"/>
      <c r="J42" s="269"/>
      <c r="K42" s="269"/>
      <c r="L42" s="269"/>
      <c r="M42" s="269"/>
      <c r="N42" s="269"/>
      <c r="O42" s="269"/>
    </row>
    <row r="43" spans="1:15" s="9" customFormat="1" ht="12" customHeight="1">
      <c r="A43" s="10"/>
      <c r="B43" s="23"/>
      <c r="C43" s="10"/>
      <c r="D43" s="10"/>
      <c r="E43" s="10"/>
      <c r="F43" s="10"/>
      <c r="G43" s="10"/>
      <c r="H43" s="10"/>
      <c r="I43" s="10"/>
      <c r="J43" s="10"/>
      <c r="K43" s="10"/>
      <c r="L43" s="10"/>
      <c r="M43" s="10"/>
      <c r="N43" s="10"/>
      <c r="O43" s="10"/>
    </row>
    <row r="44" spans="1:16" s="25" customFormat="1" ht="13.5" customHeight="1">
      <c r="A44" s="12"/>
      <c r="C44" s="14"/>
      <c r="D44" s="11"/>
      <c r="E44" s="11"/>
      <c r="F44" s="11"/>
      <c r="G44" s="12"/>
      <c r="H44" s="12"/>
      <c r="I44" s="13" t="s">
        <v>23</v>
      </c>
      <c r="J44" s="14"/>
      <c r="K44" s="11"/>
      <c r="L44" s="11"/>
      <c r="M44" s="12"/>
      <c r="N44" s="12"/>
      <c r="O44" s="12"/>
      <c r="P44" s="63"/>
    </row>
    <row r="45" spans="1:16" s="25" customFormat="1" ht="12.75">
      <c r="A45" s="12"/>
      <c r="B45" s="24" t="s">
        <v>22</v>
      </c>
      <c r="C45" s="14"/>
      <c r="D45" s="11"/>
      <c r="E45" s="11"/>
      <c r="F45" s="11"/>
      <c r="G45" s="12"/>
      <c r="H45" s="12"/>
      <c r="I45" s="15" t="s">
        <v>24</v>
      </c>
      <c r="J45" s="12"/>
      <c r="K45" s="12"/>
      <c r="L45" s="16"/>
      <c r="M45" s="12"/>
      <c r="N45" s="12"/>
      <c r="O45" s="12"/>
      <c r="P45" s="63"/>
    </row>
    <row r="46" spans="1:16" s="25" customFormat="1" ht="12.75">
      <c r="A46" s="12"/>
      <c r="B46" s="24"/>
      <c r="C46" s="14"/>
      <c r="D46" s="11"/>
      <c r="E46" s="11"/>
      <c r="F46" s="11"/>
      <c r="G46" s="12"/>
      <c r="H46" s="12"/>
      <c r="I46" s="15"/>
      <c r="J46" s="12"/>
      <c r="K46" s="12"/>
      <c r="L46" s="16"/>
      <c r="M46" s="12"/>
      <c r="N46" s="12"/>
      <c r="O46" s="12"/>
      <c r="P46" s="63"/>
    </row>
    <row r="47" spans="1:16" s="25" customFormat="1" ht="12.75">
      <c r="A47" s="12"/>
      <c r="B47" s="16" t="s">
        <v>138</v>
      </c>
      <c r="C47" s="14"/>
      <c r="D47" s="11"/>
      <c r="E47" s="11"/>
      <c r="F47" s="11"/>
      <c r="G47" s="12"/>
      <c r="H47" s="12"/>
      <c r="I47" s="16" t="s">
        <v>138</v>
      </c>
      <c r="J47" s="12"/>
      <c r="K47" s="12"/>
      <c r="L47" s="12"/>
      <c r="M47" s="12"/>
      <c r="N47" s="12"/>
      <c r="O47" s="12"/>
      <c r="P47" s="63"/>
    </row>
  </sheetData>
  <sheetProtection/>
  <mergeCells count="4">
    <mergeCell ref="E2:I2"/>
    <mergeCell ref="K2:O2"/>
    <mergeCell ref="A32:E32"/>
    <mergeCell ref="A42:O42"/>
  </mergeCells>
  <printOptions/>
  <pageMargins left="0.4330708661417323" right="0.4330708661417323" top="0.7480314960629921" bottom="0.7480314960629921" header="0.31496062992125984" footer="0.31496062992125984"/>
  <pageSetup horizontalDpi="600" verticalDpi="600" orientation="landscape" paperSize="9" scale="60" r:id="rId1"/>
  <headerFooter>
    <oddFooter>&amp;CLapa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dc:creator>
  <cp:keywords/>
  <dc:description/>
  <cp:lastModifiedBy>ievas</cp:lastModifiedBy>
  <cp:lastPrinted>2015-03-24T12:53:36Z</cp:lastPrinted>
  <dcterms:created xsi:type="dcterms:W3CDTF">2002-07-15T22:23:43Z</dcterms:created>
  <dcterms:modified xsi:type="dcterms:W3CDTF">2015-03-24T13:27:23Z</dcterms:modified>
  <cp:category/>
  <cp:version/>
  <cp:contentType/>
  <cp:contentStatus/>
</cp:coreProperties>
</file>